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G:\My Drive\crfpd\Budget 2023-24\"/>
    </mc:Choice>
  </mc:AlternateContent>
  <xr:revisionPtr revIDLastSave="1212" documentId="13_ncr:1_{4FB87DF0-0970-476F-B284-A215D1AF5377}" xr6:coauthVersionLast="47" xr6:coauthVersionMax="47" xr10:uidLastSave="{D4BF0088-8BED-4B97-BA5B-0CE0EDDFA02C}"/>
  <bookViews>
    <workbookView xWindow="375" yWindow="1665" windowWidth="23595" windowHeight="14655" firstSheet="5" activeTab="2" xr2:uid="{00000000-000D-0000-FFFF-FFFF00000000}"/>
  </bookViews>
  <sheets>
    <sheet name="LB 20 GF" sheetId="8" r:id="rId1"/>
    <sheet name="LB-31 GF Personnel" sheetId="1" r:id="rId2"/>
    <sheet name="LB-31 Material and Services" sheetId="2" r:id="rId3"/>
    <sheet name="LB 31.3 Detailed Rqrmnts" sheetId="3" r:id="rId4"/>
    <sheet name="LB 11 RSF" sheetId="7" r:id="rId5"/>
    <sheet name="LB 35 Cap Proj Bond Debt" sheetId="4" r:id="rId6"/>
  </sheets>
  <definedNames>
    <definedName name="_xlnm.Print_Area" localSheetId="0">'LB 20 GF'!$A$1:$J$41</definedName>
    <definedName name="_xlnm.Print_Area" localSheetId="1">'LB-31 GF Personnel'!$A$1:$M$31</definedName>
    <definedName name="_xlnm.Print_Area" localSheetId="2">'LB-31 Material and Services'!$A$1:$M$44</definedName>
    <definedName name="_xlnm.Print_Area" localSheetId="3">'LB 31.3 Detailed Rqrmnts'!$A$1:$M$42</definedName>
    <definedName name="_xlnm.Print_Area" localSheetId="4">'LB 11 RSF'!$A$1:$I$38</definedName>
    <definedName name="_xlnm.Print_Area" localSheetId="5">'LB 35 Cap Proj Bond Debt'!$A$1:$J$43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YUxMfl8OzEoam46fpGT01s749QyjkE3zgig1TL+qXW0="/>
    </ext>
  </extLst>
</workbook>
</file>

<file path=xl/calcChain.xml><?xml version="1.0" encoding="utf-8"?>
<calcChain xmlns="http://schemas.openxmlformats.org/spreadsheetml/2006/main">
  <c r="J34" i="2" l="1"/>
  <c r="L34" i="2"/>
  <c r="K34" i="2"/>
  <c r="I18" i="4"/>
  <c r="L13" i="3"/>
  <c r="K13" i="3"/>
  <c r="H18" i="4"/>
  <c r="G41" i="4"/>
  <c r="D41" i="4"/>
  <c r="G21" i="4"/>
  <c r="G40" i="4" s="1"/>
  <c r="J28" i="1"/>
  <c r="J26" i="1"/>
  <c r="D28" i="1"/>
  <c r="D26" i="1"/>
  <c r="B18" i="4"/>
  <c r="C18" i="4"/>
  <c r="D18" i="4"/>
  <c r="G18" i="4"/>
  <c r="C26" i="1"/>
  <c r="C37" i="8"/>
  <c r="C40" i="8"/>
  <c r="D30" i="3"/>
  <c r="D37" i="3" s="1"/>
  <c r="D39" i="3" s="1"/>
  <c r="B37" i="8"/>
  <c r="B40" i="8" s="1"/>
  <c r="D37" i="8"/>
  <c r="D40" i="8" s="1"/>
  <c r="J30" i="3"/>
  <c r="F37" i="8"/>
  <c r="G37" i="4"/>
  <c r="J13" i="3"/>
  <c r="D21" i="4"/>
  <c r="G28" i="4"/>
  <c r="H28" i="4"/>
  <c r="I28" i="4"/>
  <c r="G34" i="4"/>
  <c r="H34" i="4"/>
  <c r="I34" i="4"/>
  <c r="H37" i="4"/>
  <c r="I37" i="4"/>
  <c r="G37" i="8"/>
  <c r="C31" i="1"/>
  <c r="D20" i="7"/>
  <c r="B21" i="4"/>
  <c r="C21" i="4"/>
  <c r="C41" i="4"/>
  <c r="F40" i="8"/>
  <c r="J33" i="3"/>
  <c r="F20" i="7"/>
  <c r="C37" i="7"/>
  <c r="C40" i="3" s="1"/>
  <c r="C23" i="7"/>
  <c r="C20" i="7"/>
  <c r="D37" i="7"/>
  <c r="D23" i="7"/>
  <c r="B23" i="7"/>
  <c r="B37" i="7" s="1"/>
  <c r="B20" i="7"/>
  <c r="D34" i="3"/>
  <c r="J34" i="3" l="1"/>
  <c r="B41" i="4"/>
  <c r="J28" i="3"/>
  <c r="H37" i="8"/>
  <c r="H40" i="8" s="1"/>
  <c r="G40" i="8"/>
  <c r="G20" i="7" l="1"/>
  <c r="H20" i="7"/>
  <c r="F23" i="7"/>
  <c r="G23" i="7"/>
  <c r="H23" i="7"/>
  <c r="F37" i="7"/>
  <c r="J35" i="3" s="1"/>
  <c r="G37" i="7"/>
  <c r="H37" i="7"/>
  <c r="I21" i="4"/>
  <c r="I40" i="4" s="1"/>
  <c r="I41" i="4" s="1"/>
  <c r="H21" i="4"/>
  <c r="H40" i="4" s="1"/>
  <c r="H41" i="4" s="1"/>
  <c r="L40" i="3"/>
  <c r="K40" i="3"/>
  <c r="N38" i="3"/>
  <c r="C37" i="3"/>
  <c r="B37" i="3"/>
  <c r="N36" i="3"/>
  <c r="N35" i="3"/>
  <c r="N34" i="3"/>
  <c r="N29" i="3"/>
  <c r="L41" i="2"/>
  <c r="K41" i="2"/>
  <c r="J41" i="2"/>
  <c r="J32" i="3" s="1"/>
  <c r="N32" i="3" s="1"/>
  <c r="D41" i="2"/>
  <c r="C41" i="2"/>
  <c r="B41" i="2"/>
  <c r="D34" i="2"/>
  <c r="D31" i="3" s="1"/>
  <c r="C34" i="2"/>
  <c r="B34" i="2"/>
  <c r="L26" i="1"/>
  <c r="K26" i="1"/>
  <c r="H26" i="1"/>
  <c r="B26" i="1"/>
  <c r="B40" i="3" l="1"/>
  <c r="D33" i="3"/>
  <c r="N33" i="3"/>
  <c r="J31" i="3"/>
  <c r="J37" i="3" s="1"/>
  <c r="J40" i="3" s="1"/>
  <c r="N30" i="3"/>
  <c r="J39" i="3" l="1"/>
  <c r="N40" i="3"/>
  <c r="N31" i="3"/>
  <c r="N39" i="3"/>
  <c r="N3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tc={F36C2A48-95FC-4D2D-BA40-362B89035199}</author>
    <author>tc={0A84E9D1-4AB4-4B90-BC5C-41732C8DDA04}</author>
    <author>tc={C1A75722-CB63-43B8-AE41-12B21BD64D9F}</author>
    <author>tc={D2947755-E5B9-4B42-9DB8-D2B7A64ACDC7}</author>
    <author>tc={0D081612-FDA5-42F7-AC60-CAB02080A49E}</author>
    <author>tc={7D6BDC54-8F9B-4086-AD95-61E13C4609E7}</author>
    <author>tc={E7323928-6BF2-45F5-BE1C-B6DC33390168}</author>
    <author>tc={AC59CCF9-CFF2-4970-A8C9-5CF66A1B8B18}</author>
    <author>tc={F7A1F156-F31B-4429-99F9-574E49ECBDEA}</author>
    <author>tc={4F96DD5C-D499-427F-AE30-D646A82936F3}</author>
    <author>tc={2C61EE63-D7C4-4254-B9F3-9CBB2E690CE7}</author>
    <author>tc={510FDDF4-818F-4B4B-B48D-2E7862C11E19}</author>
    <author>tc={2770EF7B-7B17-4992-9A7F-A82F053BC4DF}</author>
    <author>tc={1DF82E85-9056-4BD4-911F-3935A191B36B}</author>
    <author>tc={FA670D64-6AB7-48CD-AB17-EC9569BF0549}</author>
    <author>tc={B7BD33C0-D711-425A-A598-22BF6B3287A6}</author>
    <author>tc={CB1744BC-BE8E-4B1B-BB8A-D7E2915332EE}</author>
    <author>tc={7C854BF5-15C2-41AD-9823-0F51432F1222}</author>
  </authors>
  <commentList>
    <comment ref="D10" authorId="0" shapeId="0" xr:uid="{F36C2A48-95FC-4D2D-BA40-362B89035199}">
      <text>
        <t>[Threaded comment]
Your version of Excel allows you to read this threaded comment; however, any edits to it will get removed if the file is opened in a newer version of Excel. Learn more: https://go.microsoft.com/fwlink/?linkid=870924
Comment:
    Actual starting balance $461,348</t>
      </text>
    </comment>
    <comment ref="F19" authorId="1" shapeId="0" xr:uid="{0A84E9D1-4AB4-4B90-BC5C-41732C8DDA04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Contract income</t>
      </text>
    </comment>
    <comment ref="G19" authorId="2" shapeId="0" xr:uid="{C1A75722-CB63-43B8-AE41-12B21BD64D9F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Contract income</t>
      </text>
    </comment>
    <comment ref="H19" authorId="3" shapeId="0" xr:uid="{D2947755-E5B9-4B42-9DB8-D2B7A64ACDC7}">
      <text>
        <t>[Threaded comment]
Your version of Excel allows you to read this threaded comment; however, any edits to it will get removed if the file is opened in a newer version of Excel. Learn more: https://go.microsoft.com/fwlink/?linkid=870924
Comment:
    Contract income</t>
      </text>
    </comment>
    <comment ref="E21" authorId="4" shapeId="0" xr:uid="{0D081612-FDA5-42F7-AC60-CAB02080A49E}">
      <text>
        <t>[Threaded comment]
Your version of Excel allows you to read this threaded comment; however, any edits to it will get removed if the file is opened in a newer version of Excel. Learn more: https://go.microsoft.com/fwlink/?linkid=870924
Comment:
    Money in/out</t>
      </text>
    </comment>
    <comment ref="F21" authorId="5" shapeId="0" xr:uid="{7D6BDC54-8F9B-4086-AD95-61E13C4609E7}">
      <text>
        <t>[Threaded comment]
Your version of Excel allows you to read this threaded comment; however, any edits to it will get removed if the file is opened in a newer version of Excel. Learn more: https://go.microsoft.com/fwlink/?linkid=870924
Comment:
    Conflagration income for BY24/26 is $74652 so far</t>
      </text>
    </comment>
    <comment ref="G21" authorId="6" shapeId="0" xr:uid="{E7323928-6BF2-45F5-BE1C-B6DC33390168}">
      <text>
        <t>[Threaded comment]
Your version of Excel allows you to read this threaded comment; however, any edits to it will get removed if the file is opened in a newer version of Excel. Learn more: https://go.microsoft.com/fwlink/?linkid=870924
Comment:
    Conflagration income for BY24/26 is $74652 so far</t>
      </text>
    </comment>
    <comment ref="H21" authorId="7" shapeId="0" xr:uid="{AC59CCF9-CFF2-4970-A8C9-5CF66A1B8B18}">
      <text>
        <t>[Threaded comment]
Your version of Excel allows you to read this threaded comment; however, any edits to it will get removed if the file is opened in a newer version of Excel. Learn more: https://go.microsoft.com/fwlink/?linkid=870924
Comment:
    Conflagration income for BY24/26 is $74652 so far</t>
      </text>
    </comment>
    <comment ref="F24" authorId="8" shapeId="0" xr:uid="{F7A1F156-F31B-4429-99F9-574E49ECBDEA}">
      <text>
        <t>[Threaded comment]
Your version of Excel allows you to read this threaded comment; however, any edits to it will get removed if the file is opened in a newer version of Excel. Learn more: https://go.microsoft.com/fwlink/?linkid=870924
Comment:
    Sale of surplus items, radios and generators</t>
      </text>
    </comment>
    <comment ref="G24" authorId="9" shapeId="0" xr:uid="{4F96DD5C-D499-427F-AE30-D646A82936F3}">
      <text>
        <t>[Threaded comment]
Your version of Excel allows you to read this threaded comment; however, any edits to it will get removed if the file is opened in a newer version of Excel. Learn more: https://go.microsoft.com/fwlink/?linkid=870924
Comment:
    Sale of surplus items, radios and generators</t>
      </text>
    </comment>
    <comment ref="H24" authorId="10" shapeId="0" xr:uid="{2C61EE63-D7C4-4254-B9F3-9CBB2E690CE7}">
      <text>
        <t>[Threaded comment]
Your version of Excel allows you to read this threaded comment; however, any edits to it will get removed if the file is opened in a newer version of Excel. Learn more: https://go.microsoft.com/fwlink/?linkid=870924
Comment:
    Sale of surplus items, radios and generators</t>
      </text>
    </comment>
    <comment ref="F28" authorId="11" shapeId="0" xr:uid="{510FDDF4-818F-4B4B-B48D-2E7862C11E19}">
      <text>
        <t>[Threaded comment]
Your version of Excel allows you to read this threaded comment; however, any edits to it will get removed if the file is opened in a newer version of Excel. Learn more: https://go.microsoft.com/fwlink/?linkid=870924
Comment:
    $35,000 OSFM staffing grant
$2640 OEM PPE ballistic helmet grant
$7379.22 VFA radio grant</t>
      </text>
    </comment>
    <comment ref="G28" authorId="12" shapeId="0" xr:uid="{2770EF7B-7B17-4992-9A7F-A82F053BC4DF}">
      <text>
        <t>[Threaded comment]
Your version of Excel allows you to read this threaded comment; however, any edits to it will get removed if the file is opened in a newer version of Excel. Learn more: https://go.microsoft.com/fwlink/?linkid=870924
Comment:
    $35,000 OSFM staffing grant
$2640 OEM PPE ballistic helmet grant
$7379.22 VFA radio grant</t>
      </text>
    </comment>
    <comment ref="H28" authorId="13" shapeId="0" xr:uid="{1DF82E85-9056-4BD4-911F-3935A191B36B}">
      <text>
        <t>[Threaded comment]
Your version of Excel allows you to read this threaded comment; however, any edits to it will get removed if the file is opened in a newer version of Excel. Learn more: https://go.microsoft.com/fwlink/?linkid=870924
Comment:
    $35,000 OSFM staffing grant
$2640 OEM PPE ballistic helmet grant
$7379.22 VFA radio grant</t>
      </text>
    </comment>
    <comment ref="F34" authorId="14" shapeId="0" xr:uid="{FA670D64-6AB7-48CD-AB17-EC9569BF054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Ask volunteers about how much
</t>
      </text>
    </comment>
    <comment ref="G34" authorId="15" shapeId="0" xr:uid="{B7BD33C0-D711-425A-A598-22BF6B3287A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Ask volunteers about how much
</t>
      </text>
    </comment>
    <comment ref="H34" authorId="16" shapeId="0" xr:uid="{CB1744BC-BE8E-4B1B-BB8A-D7E2915332E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Ask volunteers about how much
</t>
      </text>
    </comment>
    <comment ref="F38" authorId="17" shapeId="0" xr:uid="{7C854BF5-15C2-41AD-9823-0F51432F1222}">
      <text>
        <t>[Threaded comment]
Your version of Excel allows you to read this threaded comment; however, any edits to it will get removed if the file is opened in a newer version of Excel. Learn more: https://go.microsoft.com/fwlink/?linkid=870924
Comment:
    TAV: 502,623,260
plus 3.5% growth=
520,215,074 TAV
x .0010924= $568,283
at a collection rate of 96%
$545,550 to be received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tc={011FAE22-5B24-4287-958E-214364A3B10E}</author>
    <author>tc={240FAF16-DAE7-4C30-AA86-48E4DD0F6A50}</author>
    <author>tc={D0D1ABE3-B220-4270-B1FE-99885E649C0C}</author>
    <author>tc={3F12D221-FD48-4D00-9BD2-0B3A505119E8}</author>
    <author>tc={28D078D8-DA77-4A10-AE41-4010FFC78F91}</author>
    <author>tc={7610D1CC-C339-451E-AB69-FC2B51E98960}</author>
    <author>tc={A8329F9D-96B7-42B7-B29B-E6A36E291F2D}</author>
    <author>tc={0942DA19-15ED-4DDD-B578-0B2B5C23E8FF}</author>
    <author>tc={F5B6A6ED-C50A-4322-8ADE-59ABB1C4090F}</author>
    <author>tc={DED2B8C5-419F-4D32-B118-ECC1413C8C65}</author>
    <author>tc={0625B8EF-BB32-4243-AA68-C7124AE3AAE0}</author>
    <author>tc={B5F73AF0-9854-4881-8DC7-14B63BEF636C}</author>
    <author>tc={0C84A382-FC95-4BA5-BA44-2152E01D1C9A}</author>
  </authors>
  <commentList>
    <comment ref="J14" authorId="0" shapeId="0" xr:uid="{011FAE22-5B24-4287-958E-214364A3B10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Olsen: $34,000
Support/Training: 29000
Overtime: 10800
Total: 73800
</t>
      </text>
    </comment>
    <comment ref="K14" authorId="1" shapeId="0" xr:uid="{240FAF16-DAE7-4C30-AA86-48E4DD0F6A5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Olsen: $34,000
Support/Training: 29000
Overtime: 10800
Total: 73800
</t>
      </text>
    </comment>
    <comment ref="L14" authorId="2" shapeId="0" xr:uid="{D0D1ABE3-B220-4270-B1FE-99885E649C0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Olsen: $34,000
Support/Training: 29000
Overtime: 10800
Total: 73800
</t>
      </text>
    </comment>
    <comment ref="J15" authorId="3" shapeId="0" xr:uid="{3F12D221-FD48-4D00-9BD2-0B3A505119E8}">
      <text>
        <t>[Threaded comment]
Your version of Excel allows you to read this threaded comment; however, any edits to it will get removed if the file is opened in a newer version of Excel. Learn more: https://go.microsoft.com/fwlink/?linkid=870924
Comment:
    Colleen estimated $13402</t>
      </text>
    </comment>
    <comment ref="K15" authorId="4" shapeId="0" xr:uid="{28D078D8-DA77-4A10-AE41-4010FFC78F91}">
      <text>
        <t>[Threaded comment]
Your version of Excel allows you to read this threaded comment; however, any edits to it will get removed if the file is opened in a newer version of Excel. Learn more: https://go.microsoft.com/fwlink/?linkid=870924
Comment:
    Colleen estimated $13402</t>
      </text>
    </comment>
    <comment ref="L15" authorId="5" shapeId="0" xr:uid="{7610D1CC-C339-451E-AB69-FC2B51E98960}">
      <text>
        <t>[Threaded comment]
Your version of Excel allows you to read this threaded comment; however, any edits to it will get removed if the file is opened in a newer version of Excel. Learn more: https://go.microsoft.com/fwlink/?linkid=870924
Comment:
    Colleen estimated $13402</t>
      </text>
    </comment>
    <comment ref="J17" authorId="6" shapeId="0" xr:uid="{A8329F9D-96B7-42B7-B29B-E6A36E291F2D}">
      <text>
        <t>[Threaded comment]
Your version of Excel allows you to read this threaded comment; however, any edits to it will get removed if the file is opened in a newer version of Excel. Learn more: https://go.microsoft.com/fwlink/?linkid=870924
Comment:
    IN/OUT</t>
      </text>
    </comment>
    <comment ref="K17" authorId="7" shapeId="0" xr:uid="{0942DA19-15ED-4DDD-B578-0B2B5C23E8FF}">
      <text>
        <t>[Threaded comment]
Your version of Excel allows you to read this threaded comment; however, any edits to it will get removed if the file is opened in a newer version of Excel. Learn more: https://go.microsoft.com/fwlink/?linkid=870924
Comment:
    IN/OUT</t>
      </text>
    </comment>
    <comment ref="L17" authorId="8" shapeId="0" xr:uid="{F5B6A6ED-C50A-4322-8ADE-59ABB1C4090F}">
      <text>
        <t>[Threaded comment]
Your version of Excel allows you to read this threaded comment; however, any edits to it will get removed if the file is opened in a newer version of Excel. Learn more: https://go.microsoft.com/fwlink/?linkid=870924
Comment:
    IN/OUT</t>
      </text>
    </comment>
    <comment ref="J23" authorId="9" shapeId="0" xr:uid="{DED2B8C5-419F-4D32-B118-ECC1413C8C65}">
      <text>
        <t>[Threaded comment]
Your version of Excel allows you to read this threaded comment; however, any edits to it will get removed if the file is opened in a newer version of Excel. Learn more: https://go.microsoft.com/fwlink/?linkid=870924
Comment:
    OSFM grant for staffing</t>
      </text>
    </comment>
    <comment ref="K23" authorId="10" shapeId="0" xr:uid="{0625B8EF-BB32-4243-AA68-C7124AE3AAE0}">
      <text>
        <t>[Threaded comment]
Your version of Excel allows you to read this threaded comment; however, any edits to it will get removed if the file is opened in a newer version of Excel. Learn more: https://go.microsoft.com/fwlink/?linkid=870924
Comment:
    OSFM grant for staffing</t>
      </text>
    </comment>
    <comment ref="L23" authorId="11" shapeId="0" xr:uid="{B5F73AF0-9854-4881-8DC7-14B63BEF636C}">
      <text>
        <t>[Threaded comment]
Your version of Excel allows you to read this threaded comment; however, any edits to it will get removed if the file is opened in a newer version of Excel. Learn more: https://go.microsoft.com/fwlink/?linkid=870924
Comment:
    OSFM grant for staffing</t>
      </text>
    </comment>
    <comment ref="G24" authorId="12" shapeId="0" xr:uid="{0C84A382-FC95-4BA5-BA44-2152E01D1C9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To cover staffing and overtime shortfall in levy budget
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tc={3C5C04E1-43F3-4266-AF55-474C7FA508F6}</author>
    <author>tc={8D0606C5-E302-4B99-AFB5-7F3FA4C0A06F}</author>
    <author>tc={23DAB7A4-7A05-4227-9BBD-BD2F1D4DE906}</author>
    <author>tc={38D628C8-CD62-4478-9C5E-E33732DCC141}</author>
    <author>tc={4643FF2A-4F6A-4657-B96C-5A7F4A393DB7}</author>
    <author>tc={7AD9F744-0C24-48BC-BA75-3F796815F708}</author>
    <author>tc={D31CC5D4-8A9E-484D-A756-2C3547F4BDF4}</author>
    <author>tc={2CF4530C-4FA9-4609-8BE8-28507FCC2B6B}</author>
    <author>tc={03CB4FCC-A491-4AC9-BBB4-8C56C1597430}</author>
    <author>tc={571A0213-3E2A-427C-8558-A0C2B9FBAD42}</author>
    <author>tc={C1B7E9DC-98DB-4C69-9B43-FB712822525A}</author>
    <author>tc={B55CD707-5838-4A53-B8FE-F6446170482A}</author>
    <author>tc={CA7C1514-0CB9-494B-ADCF-57897E339CCC}</author>
    <author>tc={20B6E236-4130-45CD-AD83-3B2533CA007C}</author>
    <author>tc={BC1FBCED-EC9C-4640-BBFC-B0BDC993DEAD}</author>
    <author>tc={AAC89C66-D665-46AC-B21A-56C817659041}</author>
    <author>tc={D936B6BB-E906-4A2C-91A5-AEAF3B73C0EE}</author>
    <author>tc={2E6FA43F-8153-45C9-93E9-4F65951231BF}</author>
    <author>tc={A4CB0418-5E16-4DAD-9D71-7BFF96FF751F}</author>
    <author>tc={8157048A-513E-435F-9533-31D617B52140}</author>
    <author>tc={232741BB-331D-47DB-A6B3-39972A6433A8}</author>
    <author>tc={38CAFA6A-AC7C-4C00-8783-9F9E34B0574F}</author>
    <author>tc={E58190A9-F5EE-4964-924B-F875DAB932B1}</author>
    <author>tc={2FD01F4A-9817-4E57-9D7C-C2192CBE5A1C}</author>
    <author>tc={D7F5F1A8-C3B0-4AFE-935F-14BD41EF784F}</author>
    <author>tc={B1B171A8-812D-45AA-9C2B-362CE7C86A29}</author>
    <author>tc={25C1AB4C-6C62-430A-8D63-539A055099F4}</author>
    <author>tc={1417DBF8-B934-4354-B804-1E00EE9BB466}</author>
    <author>tc={B5F2B039-7789-42B6-BF5E-99902D4BF9B0}</author>
    <author>tc={47E3068D-B243-4CE2-82F6-59853D24AF46}</author>
    <author>tc={5F3C58CC-BAC2-4746-A29A-4DD544D4B914}</author>
    <author>tc={B0674445-78B5-4588-90FB-F9980CCEE9A4}</author>
    <author>tc={AD1C3F52-A7CF-424F-B4BA-5B6152D74C56}</author>
  </authors>
  <commentList>
    <comment ref="J15" authorId="0" shapeId="0" xr:uid="{3C5C04E1-43F3-4266-AF55-474C7FA508F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Increased for upcoming Levy costs</t>
      </text>
    </comment>
    <comment ref="K15" authorId="1" shapeId="0" xr:uid="{8D0606C5-E302-4B99-AFB5-7F3FA4C0A06F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Increased for upcoming Levy costs</t>
      </text>
    </comment>
    <comment ref="L15" authorId="2" shapeId="0" xr:uid="{23DAB7A4-7A05-4227-9BBD-BD2F1D4DE90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Increased for upcoming Levy costs</t>
      </text>
    </comment>
    <comment ref="J16" authorId="3" shapeId="0" xr:uid="{38D628C8-CD62-4478-9C5E-E33732DCC141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buy a new computer</t>
      </text>
    </comment>
    <comment ref="K16" authorId="4" shapeId="0" xr:uid="{4643FF2A-4F6A-4657-B96C-5A7F4A393DB7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buy a new computer</t>
      </text>
    </comment>
    <comment ref="L16" authorId="5" shapeId="0" xr:uid="{7AD9F744-0C24-48BC-BA75-3F796815F708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buy a new computer</t>
      </text>
    </comment>
    <comment ref="J19" authorId="6" shapeId="0" xr:uid="{D31CC5D4-8A9E-484D-A756-2C3547F4BDF4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money incase we have to replace siding at station 601</t>
      </text>
    </comment>
    <comment ref="K19" authorId="7" shapeId="0" xr:uid="{2CF4530C-4FA9-4609-8BE8-28507FCC2B6B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money incase we have to replace siding at station 601</t>
      </text>
    </comment>
    <comment ref="L19" authorId="8" shapeId="0" xr:uid="{03CB4FCC-A491-4AC9-BBB4-8C56C1597430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money incase we have to replace siding at station 601</t>
      </text>
    </comment>
    <comment ref="J20" authorId="9" shapeId="0" xr:uid="{571A0213-3E2A-427C-8558-A0C2B9FBAD42}">
      <text>
        <t>[Threaded comment]
Your version of Excel allows you to read this threaded comment; however, any edits to it will get removed if the file is opened in a newer version of Excel. Learn more: https://go.microsoft.com/fwlink/?linkid=870924
Comment:
    hearing of a possible 10% plus increase</t>
      </text>
    </comment>
    <comment ref="K20" authorId="10" shapeId="0" xr:uid="{C1B7E9DC-98DB-4C69-9B43-FB712822525A}">
      <text>
        <t>[Threaded comment]
Your version of Excel allows you to read this threaded comment; however, any edits to it will get removed if the file is opened in a newer version of Excel. Learn more: https://go.microsoft.com/fwlink/?linkid=870924
Comment:
    hearing of a possible 10% plus increase</t>
      </text>
    </comment>
    <comment ref="L20" authorId="11" shapeId="0" xr:uid="{B55CD707-5838-4A53-B8FE-F6446170482A}">
      <text>
        <t>[Threaded comment]
Your version of Excel allows you to read this threaded comment; however, any edits to it will get removed if the file is opened in a newer version of Excel. Learn more: https://go.microsoft.com/fwlink/?linkid=870924
Comment:
    hearing of a possible 10% plus increase</t>
      </text>
    </comment>
    <comment ref="J22" authorId="12" shapeId="0" xr:uid="{CA7C1514-0CB9-494B-ADCF-57897E339CCC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ask auditors about rate increase</t>
      </text>
    </comment>
    <comment ref="K22" authorId="13" shapeId="0" xr:uid="{20B6E236-4130-45CD-AD83-3B2533CA007C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ask auditors about rate increase</t>
      </text>
    </comment>
    <comment ref="L22" authorId="14" shapeId="0" xr:uid="{BC1FBCED-EC9C-4640-BBFC-B0BDC993DEAD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to ask auditors about rate increase</t>
      </text>
    </comment>
    <comment ref="J24" authorId="15" shapeId="0" xr:uid="{AAC89C66-D665-46AC-B21A-56C817659041}">
      <text>
        <t>[Threaded comment]
Your version of Excel allows you to read this threaded comment; however, any edits to it will get removed if the file is opened in a newer version of Excel. Learn more: https://go.microsoft.com/fwlink/?linkid=870924
Comment:
    $21,500
+$7,380 VFA matching grant income
=$28,880</t>
      </text>
    </comment>
    <comment ref="K24" authorId="16" shapeId="0" xr:uid="{D936B6BB-E906-4A2C-91A5-AEAF3B73C0EE}">
      <text>
        <t>[Threaded comment]
Your version of Excel allows you to read this threaded comment; however, any edits to it will get removed if the file is opened in a newer version of Excel. Learn more: https://go.microsoft.com/fwlink/?linkid=870924
Comment:
    $21,500
+$7,380 VFA matching grant income
=$28,880</t>
      </text>
    </comment>
    <comment ref="L24" authorId="17" shapeId="0" xr:uid="{2E6FA43F-8153-45C9-93E9-4F65951231BF}">
      <text>
        <t>[Threaded comment]
Your version of Excel allows you to read this threaded comment; however, any edits to it will get removed if the file is opened in a newer version of Excel. Learn more: https://go.microsoft.com/fwlink/?linkid=870924
Comment:
    $21,500
+$7,380 VFA matching grant income
=$28,880</t>
      </text>
    </comment>
    <comment ref="J26" authorId="18" shapeId="0" xr:uid="{A4CB0418-5E16-4DAD-9D71-7BFF96FF751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We have bummed this line because we have a need to buy more fire hose
BK Mobile radio purchase off grant. 50/50. $7379.22 would be our contribution
</t>
      </text>
    </comment>
    <comment ref="K26" authorId="19" shapeId="0" xr:uid="{8157048A-513E-435F-9533-31D617B5214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We have bummed this line because we have a need to buy more fire hose
BK Mobile radio purchase off grant. 50/50. $7379.22 would be our contribution
</t>
      </text>
    </comment>
    <comment ref="L26" authorId="20" shapeId="0" xr:uid="{232741BB-331D-47DB-A6B3-39972A6433A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We have bummed this line because we have a need to buy more fire hose
BK Mobile radio purchase off grant. 50/50. $7379.22 would be our contribution
</t>
      </text>
    </comment>
    <comment ref="J27" authorId="21" shapeId="0" xr:uid="{38CAFA6A-AC7C-4C00-8783-9F9E34B0574F}">
      <text>
        <t>[Threaded comment]
Your version of Excel allows you to read this threaded comment; however, any edits to it will get removed if the file is opened in a newer version of Excel. Learn more: https://go.microsoft.com/fwlink/?linkid=870924
Comment:
    Radio/pager maintenance $3535
IPAD RMS Maintenance $2525
Department IT services $2700/year for IT service. $5000/5500 one time for equipment. 
Active 911 $400/year
AT&amp;T data service for Ipads $4500/year</t>
      </text>
    </comment>
    <comment ref="K27" authorId="22" shapeId="0" xr:uid="{E58190A9-F5EE-4964-924B-F875DAB932B1}">
      <text>
        <t>[Threaded comment]
Your version of Excel allows you to read this threaded comment; however, any edits to it will get removed if the file is opened in a newer version of Excel. Learn more: https://go.microsoft.com/fwlink/?linkid=870924
Comment:
    Radio/pager maintenance $3535
IPAD RMS Maintenance $2525
Department IT services $2700/year for IT service. $5000/5500 one time for equipment. 
Active 911 $400/year
AT&amp;T data service for Ipads $4500/year</t>
      </text>
    </comment>
    <comment ref="L27" authorId="23" shapeId="0" xr:uid="{2FD01F4A-9817-4E57-9D7C-C2192CBE5A1C}">
      <text>
        <t>[Threaded comment]
Your version of Excel allows you to read this threaded comment; however, any edits to it will get removed if the file is opened in a newer version of Excel. Learn more: https://go.microsoft.com/fwlink/?linkid=870924
Comment:
    Radio/pager maintenance $3535
IPAD RMS Maintenance $2525
Department IT services $2700/year for IT service. $5000/5500 one time for equipment. 
Active 911 $400/year
AT&amp;T data service for Ipads $4500/year</t>
      </text>
    </comment>
    <comment ref="J29" authorId="24" shapeId="0" xr:uid="{D7F5F1A8-C3B0-4AFE-935F-14BD41EF784F}">
      <text>
        <t>[Threaded comment]
Your version of Excel allows you to read this threaded comment; however, any edits to it will get removed if the file is opened in a newer version of Excel. Learn more: https://go.microsoft.com/fwlink/?linkid=870924
Comment:
    $22,000 
+ $2640 Ballistic helmet grant purchase
=$24,640</t>
      </text>
    </comment>
    <comment ref="K29" authorId="25" shapeId="0" xr:uid="{B1B171A8-812D-45AA-9C2B-362CE7C86A29}">
      <text>
        <t>[Threaded comment]
Your version of Excel allows you to read this threaded comment; however, any edits to it will get removed if the file is opened in a newer version of Excel. Learn more: https://go.microsoft.com/fwlink/?linkid=870924
Comment:
    $22,000 
+ $2640 Ballistic helmet grant purchase
=$24,640</t>
      </text>
    </comment>
    <comment ref="L29" authorId="26" shapeId="0" xr:uid="{25C1AB4C-6C62-430A-8D63-539A055099F4}">
      <text>
        <t>[Threaded comment]
Your version of Excel allows you to read this threaded comment; however, any edits to it will get removed if the file is opened in a newer version of Excel. Learn more: https://go.microsoft.com/fwlink/?linkid=870924
Comment:
    $22,000 
+ $2640 Ballistic helmet grant purchase
=$24,640</t>
      </text>
    </comment>
    <comment ref="J31" authorId="27" shapeId="0" xr:uid="{1417DBF8-B934-4354-B804-1E00EE9BB466}">
      <text>
        <t>[Threaded comment]
Your version of Excel allows you to read this threaded comment; however, any edits to it will get removed if the file is opened in a newer version of Excel. Learn more: https://go.microsoft.com/fwlink/?linkid=870924
Comment:
    5% increase?</t>
      </text>
    </comment>
    <comment ref="K31" authorId="28" shapeId="0" xr:uid="{B5F2B039-7789-42B6-BF5E-99902D4BF9B0}">
      <text>
        <t>[Threaded comment]
Your version of Excel allows you to read this threaded comment; however, any edits to it will get removed if the file is opened in a newer version of Excel. Learn more: https://go.microsoft.com/fwlink/?linkid=870924
Comment:
    5% increase?</t>
      </text>
    </comment>
    <comment ref="L31" authorId="29" shapeId="0" xr:uid="{47E3068D-B243-4CE2-82F6-59853D24AF46}">
      <text>
        <t>[Threaded comment]
Your version of Excel allows you to read this threaded comment; however, any edits to it will get removed if the file is opened in a newer version of Excel. Learn more: https://go.microsoft.com/fwlink/?linkid=870924
Comment:
    5% increase?</t>
      </text>
    </comment>
    <comment ref="J32" authorId="30" shapeId="0" xr:uid="{5F3C58CC-BAC2-4746-A29A-4DD544D4B91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Staying the same per Mitch. </t>
      </text>
    </comment>
    <comment ref="K32" authorId="31" shapeId="0" xr:uid="{B0674445-78B5-4588-90FB-F9980CCEE9A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Staying the same per Mitch. </t>
      </text>
    </comment>
    <comment ref="L32" authorId="32" shapeId="0" xr:uid="{AD1C3F52-A7CF-424F-B4BA-5B6152D74C5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Staying the same per Mitch. 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tc={BEFD29A2-3F15-4E07-965B-A1AF2B25A87D}</author>
    <author>tc={C61CC4BE-5867-4CFA-9CD0-9D9B948CD97F}</author>
    <author>tc={23713F75-A1E9-4F97-A663-9ECD90D5ECAC}</author>
    <author>tc={65B2469D-D087-4E2D-9B2C-42360052350F}</author>
    <author>tc={1E5C67F1-FF0E-4F5E-82EB-D63FB7F8F7FB}</author>
    <author>tc={687D4700-E939-4027-B6EC-D3DEFC457B96}</author>
  </authors>
  <commentList>
    <comment ref="J10" authorId="0" shapeId="0" xr:uid="{BEFD29A2-3F15-4E07-965B-A1AF2B25A87D}">
      <text>
        <t>[Threaded comment]
Your version of Excel allows you to read this threaded comment; however, any edits to it will get removed if the file is opened in a newer version of Excel. Learn more: https://go.microsoft.com/fwlink/?linkid=870924
Comment:
    7/1/25 Interest payment 682.50
1/1/26 Interest 682.5  Principal 15,000
Fee 90$
Total: 16,455</t>
      </text>
    </comment>
    <comment ref="K10" authorId="1" shapeId="0" xr:uid="{C61CC4BE-5867-4CFA-9CD0-9D9B948CD97F}">
      <text>
        <t>[Threaded comment]
Your version of Excel allows you to read this threaded comment; however, any edits to it will get removed if the file is opened in a newer version of Excel. Learn more: https://go.microsoft.com/fwlink/?linkid=870924
Comment:
    7/1/25 Interest payment 682.50
1/1/26 Interest 682.5  Principal 15,000
Fee 90$
Total: 16,455</t>
      </text>
    </comment>
    <comment ref="L10" authorId="2" shapeId="0" xr:uid="{23713F75-A1E9-4F97-A663-9ECD90D5ECAC}">
      <text>
        <t>[Threaded comment]
Your version of Excel allows you to read this threaded comment; however, any edits to it will get removed if the file is opened in a newer version of Excel. Learn more: https://go.microsoft.com/fwlink/?linkid=870924
Comment:
    7/1/25 Interest payment 682.50
1/1/26 Interest 682.5  Principal 15,000
Fee 90$
Total: 16,455</t>
      </text>
    </comment>
    <comment ref="J12" authorId="3" shapeId="0" xr:uid="{65B2469D-D087-4E2D-9B2C-42360052350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7/1/25 interest payment $978.75
1/1/26 Interest payment $978.75
Principal payment $15,000
Fee $120
Total: 17077.5
</t>
      </text>
    </comment>
    <comment ref="K12" authorId="4" shapeId="0" xr:uid="{1E5C67F1-FF0E-4F5E-82EB-D63FB7F8F7F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7/1/25 interest payment $978.75
1/1/26 Interest payment $978.75
Principal payment $15,000
Fee $120
Total: 17077.5
</t>
      </text>
    </comment>
    <comment ref="L12" authorId="5" shapeId="0" xr:uid="{687D4700-E939-4027-B6EC-D3DEFC457B9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7/1/25 interest payment $978.75
1/1/26 Interest payment $978.75
Principal payment $15,000
Fee $120
Total: 17077.5
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tc={207B4E52-647A-43BC-83E1-1B68B4D38E54}</author>
    <author>tc={14003C2A-EFB7-4603-B979-C55AF62389DB}</author>
    <author>tc={D205556A-4480-4B0E-9A37-079B9885A21C}</author>
    <author>tc={223DCCEE-2730-4234-B070-CA749F7A9CA5}</author>
  </authors>
  <commentList>
    <comment ref="G19" authorId="0" shapeId="0" xr:uid="{207B4E52-647A-43BC-83E1-1B68B4D38E54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number must match LB 50 and Resolution: INFO
Talk with budget comity about levying the full amount to build up the fund and make extra principle payments in future. 
TAV: 520,215,074 x .0004= $228,894
Ask for $228,000 @ 96%= 218,880</t>
      </text>
    </comment>
    <comment ref="H19" authorId="1" shapeId="0" xr:uid="{14003C2A-EFB7-4603-B979-C55AF62389D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number must match LB 50 and Resolution: INFO
Talk with budget comity about levying the full amount to build up the fund and make extra principle payments in future. 
TAV: 520,215,074 x .0004= $228,894
Ask for $228,000 @ 96%= 218,880</t>
      </text>
    </comment>
    <comment ref="I19" authorId="2" shapeId="0" xr:uid="{D205556A-4480-4B0E-9A37-079B9885A21C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number must match LB 50 and Resolution: INFO
Talk with budget comity about levying the full amount to build up the fund and make extra principle payments in future. 
TAV: 520,215,074 x .0004= $228,894
Ask for $228,000 @ 96%= 218,880</t>
      </text>
    </comment>
    <comment ref="G35" authorId="3" shapeId="0" xr:uid="{223DCCEE-2730-4234-B070-CA749F7A9CA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$300 fees + $1000 misc. </t>
      </text>
    </comment>
  </commentList>
</comments>
</file>

<file path=xl/sharedStrings.xml><?xml version="1.0" encoding="utf-8"?>
<sst xmlns="http://schemas.openxmlformats.org/spreadsheetml/2006/main" count="326" uniqueCount="198">
  <si>
    <t>FORM</t>
  </si>
  <si>
    <t>RESOURCES</t>
  </si>
  <si>
    <t>LB-20</t>
  </si>
  <si>
    <t>GENERAL FUND</t>
  </si>
  <si>
    <t>Cloverdale Rural Fire Protection District</t>
  </si>
  <si>
    <t>Historical Data</t>
  </si>
  <si>
    <t>RESOURCE DESCRIPTION</t>
  </si>
  <si>
    <t>Budget for Next Year  2025-2026</t>
  </si>
  <si>
    <t>Actual</t>
  </si>
  <si>
    <t>Adopted Budget
2024-2025</t>
  </si>
  <si>
    <t>Proposed By
Budget Officer</t>
  </si>
  <si>
    <t>Proposed 2025 to 2026</t>
  </si>
  <si>
    <t>Adopted By
Governing Body</t>
  </si>
  <si>
    <t>Second Preceding
Year 2022-2023</t>
  </si>
  <si>
    <t>First Preceding
Year 2023-2024</t>
  </si>
  <si>
    <t>Available cash on hand* (cash basis) or</t>
  </si>
  <si>
    <t xml:space="preserve"> </t>
  </si>
  <si>
    <t xml:space="preserve">         Net working capital (accrual basis)</t>
  </si>
  <si>
    <t>Previously levied taxes estimated to be received</t>
  </si>
  <si>
    <t>Interest</t>
  </si>
  <si>
    <t>Transfers in from other funds</t>
  </si>
  <si>
    <t xml:space="preserve">                      OTHER RESOURCES</t>
  </si>
  <si>
    <t xml:space="preserve">Annexations / Contracts </t>
  </si>
  <si>
    <t>Other Agencies (Conflagrations)</t>
  </si>
  <si>
    <t>Gifts/Donations</t>
  </si>
  <si>
    <t>Sale of Equipment</t>
  </si>
  <si>
    <t>Miscellaneous</t>
  </si>
  <si>
    <t>Other Agencies</t>
  </si>
  <si>
    <t>Intergovernmental / State - Grants</t>
  </si>
  <si>
    <t>(OSFM staffing ($35000), VFA radio's ($7379.22), OEM balistic helmets ($2640)</t>
  </si>
  <si>
    <t>Other (not classified)</t>
  </si>
  <si>
    <t>Emergency Services / Insurance Payments</t>
  </si>
  <si>
    <t>CFD Volunteer Association (for LOSAP program)</t>
  </si>
  <si>
    <t>Total resources, except taxes to be levied</t>
  </si>
  <si>
    <t>Taxes estimated to be received</t>
  </si>
  <si>
    <t>Taxes collected in year levied</t>
  </si>
  <si>
    <t>TOTAL RESOURCES</t>
  </si>
  <si>
    <t>*The balance of cash, cash equivalents and investments in the fund at the beginning of the budget year</t>
  </si>
  <si>
    <t>DETAILED REQUIREMENTS</t>
  </si>
  <si>
    <t>LB-31</t>
  </si>
  <si>
    <t>CLOVERDALE RURAL FIRE PROTECTION DISTRICT</t>
  </si>
  <si>
    <t>REQUIREMENTS DESCRIPTION</t>
  </si>
  <si>
    <t>Number of Employ-ees</t>
  </si>
  <si>
    <t>Range*</t>
  </si>
  <si>
    <t>Proposed by</t>
  </si>
  <si>
    <t>Approved by</t>
  </si>
  <si>
    <t>Adopted by</t>
  </si>
  <si>
    <t>Budget Officer</t>
  </si>
  <si>
    <t>Budget Committee</t>
  </si>
  <si>
    <t>Governing Body</t>
  </si>
  <si>
    <t>PERSONNEL SERVICES</t>
  </si>
  <si>
    <t>Fire Chief</t>
  </si>
  <si>
    <t>Support/Training Captain $72900 yr. / Admin stipend $7222/yr</t>
  </si>
  <si>
    <t>Workers Compensation</t>
  </si>
  <si>
    <t>Life Insurance</t>
  </si>
  <si>
    <t>Retirement (PERS)</t>
  </si>
  <si>
    <t>Social Security (FICA)</t>
  </si>
  <si>
    <t>Unemployment</t>
  </si>
  <si>
    <t xml:space="preserve">Conflagration </t>
  </si>
  <si>
    <t>Air Ambulance Benefit</t>
  </si>
  <si>
    <t>Health insurance</t>
  </si>
  <si>
    <t>Health Insurance stipend/Fire Chief &amp; Trng Captain</t>
  </si>
  <si>
    <t>Health Insurance / Deductible</t>
  </si>
  <si>
    <t>Health Savings Account ($300/employee/month x 2)</t>
  </si>
  <si>
    <t>Inter Government State Grants (Wages, payroll taxes, PERS)</t>
  </si>
  <si>
    <t>Staffing/Overtime</t>
  </si>
  <si>
    <t>PERSONNEL SERVICES SUB-TOTAL</t>
  </si>
  <si>
    <t>Actual Tax Dollars</t>
  </si>
  <si>
    <t>LB-31/1</t>
  </si>
  <si>
    <t>Ask CPA</t>
  </si>
  <si>
    <t>Budget for Next Year 2025-2026</t>
  </si>
  <si>
    <t>MATERIALS &amp; SERVICES</t>
  </si>
  <si>
    <t>Vehicle &amp; Equipment Repairs</t>
  </si>
  <si>
    <t>Vehicle Fuel</t>
  </si>
  <si>
    <t>Telephone Service</t>
  </si>
  <si>
    <t>Electricity</t>
  </si>
  <si>
    <t>Heating Fuel</t>
  </si>
  <si>
    <t>Budget / Elections</t>
  </si>
  <si>
    <t>Office / Dues</t>
  </si>
  <si>
    <t>Training / Meetings</t>
  </si>
  <si>
    <t>Resident Volunteer Firefighter Student Program</t>
  </si>
  <si>
    <t>Building Maintenance &amp; Supplies</t>
  </si>
  <si>
    <t>Insurance F &amp; L</t>
  </si>
  <si>
    <t xml:space="preserve">  </t>
  </si>
  <si>
    <t>Legal Services</t>
  </si>
  <si>
    <t>Financial Review/Audit</t>
  </si>
  <si>
    <t>Medical Supplies</t>
  </si>
  <si>
    <t>Miscellaneous (not otherwise classified)</t>
  </si>
  <si>
    <t>Travel / Meals / Lodging</t>
  </si>
  <si>
    <t>Small Tools &amp; Equipment</t>
  </si>
  <si>
    <t>911 Computer/Dispatch Services/radio maintenance</t>
  </si>
  <si>
    <t>Water Utility Service</t>
  </si>
  <si>
    <t>Protective Clothing &amp; Uniforms</t>
  </si>
  <si>
    <t>Snow Removal</t>
  </si>
  <si>
    <t>Contract Services</t>
  </si>
  <si>
    <t>LOSAP/volunteer award program</t>
  </si>
  <si>
    <t>MATERIALS &amp; SERVICES SUB-TOTAL</t>
  </si>
  <si>
    <t>CAPITAL EXPENDITURES</t>
  </si>
  <si>
    <t>Equipment</t>
  </si>
  <si>
    <t>Building Improvements</t>
  </si>
  <si>
    <t>Water Access</t>
  </si>
  <si>
    <t>CAPITAL EXPENDITURES SUB-TOTAL</t>
  </si>
  <si>
    <t>DEBT SERVICE</t>
  </si>
  <si>
    <t>Lease Payments 2012</t>
  </si>
  <si>
    <t>Lease Payments 2013</t>
  </si>
  <si>
    <t>SUB-TOTAL DEBT SERVICE</t>
  </si>
  <si>
    <t>TRANSFERS</t>
  </si>
  <si>
    <t>Transfer to  Reserve Fund</t>
  </si>
  <si>
    <r>
      <t>Transfer to Other Funds (</t>
    </r>
    <r>
      <rPr>
        <i/>
        <sz val="10"/>
        <color theme="1"/>
        <rFont val="Arial"/>
      </rPr>
      <t>General Obligation Bonds</t>
    </r>
    <r>
      <rPr>
        <sz val="10"/>
        <color theme="1"/>
        <rFont val="Arial"/>
      </rPr>
      <t>)</t>
    </r>
  </si>
  <si>
    <t>SUB-TOTAL TRANSFERS</t>
  </si>
  <si>
    <t>CONTINGENCY</t>
  </si>
  <si>
    <t>General Operating Fund</t>
  </si>
  <si>
    <t>SUB-TOTAL CONTINGENCY</t>
  </si>
  <si>
    <t>TOTAL (DEBT SERVICE, TRANSFERS, CONTINGENCY)</t>
  </si>
  <si>
    <t>TOTAL RESOURCES (GENERAL FUND)</t>
  </si>
  <si>
    <t>PERSONAL SERVICES</t>
  </si>
  <si>
    <t xml:space="preserve">SPECIAL PAYMENTS </t>
  </si>
  <si>
    <t>TOTAL</t>
  </si>
  <si>
    <t>Ending balance (prior years)</t>
  </si>
  <si>
    <t>UNAPPROPRIATED ENDING FUND BALANCE</t>
  </si>
  <si>
    <t>TOTAL REQUIREMENTS</t>
  </si>
  <si>
    <t>**Hiden Fonts so $'s calculate</t>
  </si>
  <si>
    <t>LB 31/3</t>
  </si>
  <si>
    <t xml:space="preserve">       </t>
  </si>
  <si>
    <t xml:space="preserve">New money (contracts, interest and past taxes)= </t>
  </si>
  <si>
    <t>LB-11</t>
  </si>
  <si>
    <t>RESERVE FUND</t>
  </si>
  <si>
    <t>Year this reserve fund will be reviewed to be continued or</t>
  </si>
  <si>
    <t>This fund is authorized and established by resolution / ordinance number</t>
  </si>
  <si>
    <t>RESOURCES AND REQUIREMENTS</t>
  </si>
  <si>
    <t>abolished. Date can not be more than 10 years after</t>
  </si>
  <si>
    <t xml:space="preserve"> 91-1  on  01/22/1992  for the following specified purpose:</t>
  </si>
  <si>
    <t>establishment. Review Year: 2023</t>
  </si>
  <si>
    <t>"Building and Equipment Reserve Sinking Fund"</t>
  </si>
  <si>
    <t>BUILDING AND EQUIPMENT RESERVE FUND</t>
  </si>
  <si>
    <t>DESCRIPTION</t>
  </si>
  <si>
    <t>Proposed By</t>
  </si>
  <si>
    <t>Approved By</t>
  </si>
  <si>
    <t>Adopted By</t>
  </si>
  <si>
    <t>Cash on hand* (cash basis) or</t>
  </si>
  <si>
    <t>Working Capital (accrual basis)</t>
  </si>
  <si>
    <t>Transferred IN, from other funds</t>
  </si>
  <si>
    <t>Proceeds from Bond Sale (transfer from Capital Project Fund)</t>
  </si>
  <si>
    <t xml:space="preserve">   </t>
  </si>
  <si>
    <t>Total Resources, except taxes to be levied</t>
  </si>
  <si>
    <t>REQUIREMENTS</t>
  </si>
  <si>
    <t>Transfers to General Fund</t>
  </si>
  <si>
    <t>Emergency and Capital Expenditures</t>
  </si>
  <si>
    <t>Capital Outlay</t>
  </si>
  <si>
    <t>Debt Service</t>
  </si>
  <si>
    <t>Contingency</t>
  </si>
  <si>
    <t>Apparatus &amp; Equipment</t>
  </si>
  <si>
    <t>Professional Services</t>
  </si>
  <si>
    <t>Bond Issuance</t>
  </si>
  <si>
    <t>RESERVED FOR FUTURE EXPENDITURE</t>
  </si>
  <si>
    <t>BONDED DEBT</t>
  </si>
  <si>
    <t>Bond Debt Payments are for:</t>
  </si>
  <si>
    <t>General Obligation Bonds</t>
  </si>
  <si>
    <t xml:space="preserve"> LB-35</t>
  </si>
  <si>
    <t>CAPITAL PROJECT  FUND</t>
  </si>
  <si>
    <t>Cloverdale  Fire Protection District</t>
  </si>
  <si>
    <t>DESCRIPTION OF
RESOURCES AND REQUIREMENTS</t>
  </si>
  <si>
    <t>Budget for Next Year FY 2025-2026</t>
  </si>
  <si>
    <t>Approved By
Budget Committee</t>
  </si>
  <si>
    <t>Resources</t>
  </si>
  <si>
    <t>1.  Beginning Cash on Hand (Cash Basis), or</t>
  </si>
  <si>
    <t>3.  Previously Levied Taxes to be Received</t>
  </si>
  <si>
    <t>4.  Interest</t>
  </si>
  <si>
    <t>5.  Transferred from Other Funds</t>
  </si>
  <si>
    <t>6</t>
  </si>
  <si>
    <t>7.  Total Resources, Except Taxes to be Levied</t>
  </si>
  <si>
    <t>8.  Taxes Estimated to be Received *</t>
  </si>
  <si>
    <t>`</t>
  </si>
  <si>
    <t>9.  Taxes Collected in Year Levied</t>
  </si>
  <si>
    <t>10.           TOTAL RESOURCES</t>
  </si>
  <si>
    <t>Requirements</t>
  </si>
  <si>
    <t>Bond Principal Payments</t>
  </si>
  <si>
    <t>Bond Issue</t>
  </si>
  <si>
    <t>Budgeted Payment Date</t>
  </si>
  <si>
    <t>11.  Series 2015 GO</t>
  </si>
  <si>
    <t>June 15, 2026</t>
  </si>
  <si>
    <t>12.</t>
  </si>
  <si>
    <t>13.</t>
  </si>
  <si>
    <t>14.                     Total Principal</t>
  </si>
  <si>
    <t>Bond Interest Payments</t>
  </si>
  <si>
    <t>15.  Series 2015 GO</t>
  </si>
  <si>
    <t>December 15, 2025</t>
  </si>
  <si>
    <t>16.  Series 2015 GO</t>
  </si>
  <si>
    <t>17.</t>
  </si>
  <si>
    <t>18.                      Total Interest Payments</t>
  </si>
  <si>
    <t>Fees</t>
  </si>
  <si>
    <t>19.</t>
  </si>
  <si>
    <t>20..   Total of All Bond Debt Payments</t>
  </si>
  <si>
    <t>21.</t>
  </si>
  <si>
    <t>22.   Ending balance (prior years)</t>
  </si>
  <si>
    <t>23.   Total Unappropriated Ending Fund Balance</t>
  </si>
  <si>
    <t>*If this form is used for revenue bonds, property tax resources may not be included.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</si>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</sst>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([$$-409]* #,##0.00_);_([$$-409]* \(#,##0.00\);_([$$-409]* &quot;-&quot;??_);_(@_)"/>
  </numFmts>
  <fonts count="69">
    <font>
      <sz val="11"/>
      <color theme="1"/>
      <name val="Calibri"/>
      <scheme val="minor"/>
    </font>
    <font>
      <sz val="10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sz val="9"/>
      <color theme="1"/>
      <name val="Arial"/>
    </font>
    <font>
      <sz val="11"/>
      <name val="Calibri"/>
    </font>
    <font>
      <b/>
      <sz val="12"/>
      <color theme="1"/>
      <name val="Arial"/>
    </font>
    <font>
      <sz val="6"/>
      <color theme="1"/>
      <name val="Arial"/>
    </font>
    <font>
      <b/>
      <i/>
      <sz val="8"/>
      <color theme="1"/>
      <name val="Arial"/>
    </font>
    <font>
      <sz val="8"/>
      <color theme="1"/>
      <name val="Arial"/>
    </font>
    <font>
      <b/>
      <sz val="11"/>
      <color theme="1"/>
      <name val="Arial"/>
    </font>
    <font>
      <b/>
      <i/>
      <sz val="11"/>
      <color theme="1"/>
      <name val="Arial"/>
    </font>
    <font>
      <sz val="11"/>
      <color theme="1"/>
      <name val="Arial"/>
    </font>
    <font>
      <b/>
      <sz val="8"/>
      <color theme="1"/>
      <name val="Arial"/>
    </font>
    <font>
      <b/>
      <i/>
      <sz val="10"/>
      <color theme="1"/>
      <name val="Arial"/>
    </font>
    <font>
      <sz val="10"/>
      <color theme="1"/>
      <name val="Calibri"/>
    </font>
    <font>
      <b/>
      <sz val="9"/>
      <color theme="1"/>
      <name val="Arial"/>
    </font>
    <font>
      <sz val="10"/>
      <color rgb="FFFF0000"/>
      <name val="Arial"/>
    </font>
    <font>
      <sz val="10"/>
      <color theme="0"/>
      <name val="Arial"/>
    </font>
    <font>
      <sz val="12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6"/>
      <color rgb="FF000000"/>
      <name val="Arial"/>
    </font>
    <font>
      <sz val="9"/>
      <color rgb="FF000000"/>
      <name val="Courier New"/>
    </font>
    <font>
      <b/>
      <sz val="12"/>
      <color rgb="FF000000"/>
      <name val="Courier New"/>
    </font>
    <font>
      <b/>
      <i/>
      <sz val="8"/>
      <color rgb="FF000000"/>
      <name val="Arial"/>
    </font>
    <font>
      <sz val="6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9.9499999999999993"/>
      <color rgb="FF000000"/>
      <name val="Arial"/>
    </font>
    <font>
      <i/>
      <sz val="9.9499999999999993"/>
      <color rgb="FF000000"/>
      <name val="Arial"/>
      <family val="2"/>
    </font>
    <font>
      <sz val="6.95"/>
      <color rgb="FF000000"/>
      <name val="Arial"/>
      <family val="2"/>
    </font>
    <font>
      <sz val="8"/>
      <color rgb="FF000000"/>
      <name val="Arial"/>
      <family val="2"/>
    </font>
    <font>
      <b/>
      <sz val="9.9499999999999993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sz val="9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9.9499999999999993"/>
      <color rgb="FF000000"/>
      <name val="Arial"/>
      <family val="2"/>
    </font>
    <font>
      <b/>
      <sz val="12"/>
      <color rgb="FF000000"/>
      <name val="Arial"/>
      <family val="2"/>
    </font>
    <font>
      <b/>
      <i/>
      <sz val="8"/>
      <color rgb="FF000000"/>
      <name val="Arial"/>
      <family val="2"/>
    </font>
    <font>
      <b/>
      <sz val="13.95"/>
      <color rgb="FF000000"/>
      <name val="Arial"/>
      <family val="2"/>
    </font>
    <font>
      <b/>
      <sz val="11"/>
      <color rgb="FF000000"/>
      <name val="Arial"/>
      <family val="2"/>
    </font>
    <font>
      <sz val="9.9499999999999993"/>
      <color rgb="FF000000"/>
      <name val="Courier New"/>
      <family val="3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sz val="12"/>
      <name val="Arial"/>
      <family val="2"/>
    </font>
    <font>
      <i/>
      <sz val="12"/>
      <color rgb="FF000000"/>
      <name val="Arial"/>
      <family val="2"/>
    </font>
    <font>
      <sz val="10"/>
      <name val="Arial"/>
    </font>
    <font>
      <sz val="1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Arial"/>
    </font>
    <font>
      <i/>
      <sz val="11"/>
      <color rgb="FF000000"/>
      <name val="Arial"/>
    </font>
    <font>
      <i/>
      <sz val="10"/>
      <color theme="1"/>
      <name val="Arial"/>
    </font>
    <font>
      <i/>
      <sz val="10"/>
      <color theme="1"/>
      <name val="Calibri"/>
    </font>
    <font>
      <i/>
      <sz val="9"/>
      <color theme="1"/>
      <name val="Arial"/>
    </font>
    <font>
      <i/>
      <sz val="10"/>
      <color rgb="FFFF0000"/>
      <name val="Arial"/>
    </font>
    <font>
      <sz val="9"/>
      <color rgb="FFD8D8D8"/>
      <name val="Arial"/>
    </font>
    <font>
      <sz val="11"/>
      <color theme="1"/>
      <name val="Arial"/>
      <family val="2"/>
    </font>
    <font>
      <sz val="11"/>
      <color theme="0"/>
      <name val="Arial"/>
    </font>
    <font>
      <sz val="10"/>
      <name val="Calibri"/>
    </font>
    <font>
      <b/>
      <i/>
      <sz val="10"/>
      <color rgb="FF0C0C0C"/>
      <name val="Arial"/>
    </font>
    <font>
      <sz val="10"/>
      <color rgb="FF0C0C0C"/>
      <name val="Arial"/>
    </font>
    <font>
      <i/>
      <sz val="10"/>
      <color theme="0"/>
      <name val="Arial"/>
    </font>
    <font>
      <sz val="10"/>
      <color theme="1"/>
      <name val="Calibri"/>
      <family val="2"/>
    </font>
    <font>
      <sz val="9"/>
      <name val="Calibri"/>
    </font>
    <font>
      <b/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BFBFBF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30" fillId="0" borderId="22"/>
    <xf numFmtId="0" fontId="49" fillId="0" borderId="22"/>
    <xf numFmtId="0" fontId="50" fillId="0" borderId="22"/>
  </cellStyleXfs>
  <cellXfs count="363">
    <xf numFmtId="0" fontId="0" fillId="0" borderId="0" xfId="0"/>
    <xf numFmtId="0" fontId="1" fillId="0" borderId="0" xfId="0" applyFont="1"/>
    <xf numFmtId="0" fontId="7" fillId="0" borderId="1" xfId="0" applyFont="1" applyBorder="1" applyAlignment="1">
      <alignment horizontal="center" vertical="top"/>
    </xf>
    <xf numFmtId="0" fontId="4" fillId="0" borderId="8" xfId="0" applyFont="1" applyBorder="1"/>
    <xf numFmtId="0" fontId="1" fillId="0" borderId="8" xfId="0" applyFont="1" applyBorder="1"/>
    <xf numFmtId="3" fontId="1" fillId="0" borderId="8" xfId="0" applyNumberFormat="1" applyFont="1" applyBorder="1"/>
    <xf numFmtId="3" fontId="1" fillId="2" borderId="8" xfId="0" applyNumberFormat="1" applyFont="1" applyFill="1" applyBorder="1"/>
    <xf numFmtId="0" fontId="9" fillId="0" borderId="8" xfId="0" applyFont="1" applyBorder="1"/>
    <xf numFmtId="3" fontId="1" fillId="3" borderId="8" xfId="0" applyNumberFormat="1" applyFont="1" applyFill="1" applyBorder="1"/>
    <xf numFmtId="0" fontId="1" fillId="3" borderId="8" xfId="0" applyFont="1" applyFill="1" applyBorder="1"/>
    <xf numFmtId="3" fontId="10" fillId="0" borderId="8" xfId="0" applyNumberFormat="1" applyFont="1" applyBorder="1"/>
    <xf numFmtId="2" fontId="10" fillId="0" borderId="8" xfId="0" applyNumberFormat="1" applyFont="1" applyBorder="1"/>
    <xf numFmtId="0" fontId="12" fillId="2" borderId="8" xfId="0" applyFont="1" applyFill="1" applyBorder="1"/>
    <xf numFmtId="3" fontId="4" fillId="0" borderId="8" xfId="0" applyNumberFormat="1" applyFont="1" applyBorder="1"/>
    <xf numFmtId="0" fontId="4" fillId="0" borderId="0" xfId="0" applyFont="1"/>
    <xf numFmtId="0" fontId="3" fillId="0" borderId="0" xfId="0" applyFont="1"/>
    <xf numFmtId="0" fontId="2" fillId="0" borderId="0" xfId="0" applyFont="1"/>
    <xf numFmtId="3" fontId="1" fillId="0" borderId="0" xfId="0" applyNumberFormat="1" applyFont="1"/>
    <xf numFmtId="0" fontId="9" fillId="0" borderId="0" xfId="0" applyFont="1"/>
    <xf numFmtId="0" fontId="1" fillId="0" borderId="1" xfId="0" applyFont="1" applyBorder="1" applyAlignment="1">
      <alignment horizontal="center" vertical="top"/>
    </xf>
    <xf numFmtId="3" fontId="15" fillId="2" borderId="8" xfId="0" applyNumberFormat="1" applyFont="1" applyFill="1" applyBorder="1"/>
    <xf numFmtId="3" fontId="15" fillId="0" borderId="8" xfId="0" applyNumberFormat="1" applyFont="1" applyBorder="1"/>
    <xf numFmtId="3" fontId="1" fillId="3" borderId="10" xfId="0" applyNumberFormat="1" applyFont="1" applyFill="1" applyBorder="1" applyAlignment="1">
      <alignment horizontal="left"/>
    </xf>
    <xf numFmtId="3" fontId="1" fillId="3" borderId="11" xfId="0" applyNumberFormat="1" applyFont="1" applyFill="1" applyBorder="1" applyAlignment="1">
      <alignment horizontal="left"/>
    </xf>
    <xf numFmtId="3" fontId="3" fillId="2" borderId="8" xfId="0" applyNumberFormat="1" applyFont="1" applyFill="1" applyBorder="1"/>
    <xf numFmtId="0" fontId="1" fillId="2" borderId="8" xfId="0" applyFont="1" applyFill="1" applyBorder="1"/>
    <xf numFmtId="0" fontId="17" fillId="0" borderId="0" xfId="0" applyFont="1"/>
    <xf numFmtId="0" fontId="17" fillId="2" borderId="8" xfId="0" applyFont="1" applyFill="1" applyBorder="1"/>
    <xf numFmtId="0" fontId="17" fillId="0" borderId="8" xfId="0" applyFont="1" applyBorder="1"/>
    <xf numFmtId="0" fontId="18" fillId="2" borderId="8" xfId="0" applyFont="1" applyFill="1" applyBorder="1"/>
    <xf numFmtId="3" fontId="17" fillId="0" borderId="0" xfId="0" applyNumberFormat="1" applyFont="1"/>
    <xf numFmtId="3" fontId="18" fillId="0" borderId="0" xfId="0" applyNumberFormat="1" applyFont="1"/>
    <xf numFmtId="3" fontId="17" fillId="0" borderId="8" xfId="0" applyNumberFormat="1" applyFont="1" applyBorder="1"/>
    <xf numFmtId="0" fontId="4" fillId="0" borderId="16" xfId="0" applyFont="1" applyBorder="1"/>
    <xf numFmtId="3" fontId="1" fillId="0" borderId="17" xfId="0" applyNumberFormat="1" applyFont="1" applyBorder="1" applyAlignment="1">
      <alignment horizontal="right"/>
    </xf>
    <xf numFmtId="3" fontId="17" fillId="0" borderId="17" xfId="0" applyNumberFormat="1" applyFont="1" applyBorder="1" applyAlignment="1">
      <alignment horizontal="right"/>
    </xf>
    <xf numFmtId="3" fontId="10" fillId="2" borderId="18" xfId="0" applyNumberFormat="1" applyFont="1" applyFill="1" applyBorder="1"/>
    <xf numFmtId="3" fontId="16" fillId="0" borderId="18" xfId="0" applyNumberFormat="1" applyFont="1" applyBorder="1"/>
    <xf numFmtId="0" fontId="19" fillId="0" borderId="0" xfId="0" applyFont="1"/>
    <xf numFmtId="0" fontId="22" fillId="0" borderId="0" xfId="0" applyFont="1"/>
    <xf numFmtId="0" fontId="20" fillId="0" borderId="0" xfId="0" applyFont="1"/>
    <xf numFmtId="0" fontId="23" fillId="0" borderId="0" xfId="0" applyFont="1"/>
    <xf numFmtId="0" fontId="24" fillId="0" borderId="0" xfId="0" applyFont="1" applyAlignment="1">
      <alignment horizontal="center"/>
    </xf>
    <xf numFmtId="49" fontId="21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0" fontId="22" fillId="0" borderId="1" xfId="0" applyFont="1" applyBorder="1"/>
    <xf numFmtId="0" fontId="29" fillId="0" borderId="8" xfId="0" applyFont="1" applyBorder="1"/>
    <xf numFmtId="0" fontId="2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29" fillId="0" borderId="1" xfId="0" applyFont="1" applyBorder="1"/>
    <xf numFmtId="3" fontId="22" fillId="0" borderId="8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2" borderId="8" xfId="0" applyNumberFormat="1" applyFont="1" applyFill="1" applyBorder="1" applyAlignment="1">
      <alignment horizontal="right"/>
    </xf>
    <xf numFmtId="0" fontId="29" fillId="0" borderId="16" xfId="0" applyFont="1" applyBorder="1"/>
    <xf numFmtId="3" fontId="21" fillId="0" borderId="18" xfId="0" applyNumberFormat="1" applyFont="1" applyBorder="1" applyAlignment="1">
      <alignment horizontal="right"/>
    </xf>
    <xf numFmtId="0" fontId="29" fillId="0" borderId="18" xfId="0" applyFont="1" applyBorder="1"/>
    <xf numFmtId="3" fontId="22" fillId="0" borderId="6" xfId="0" applyNumberFormat="1" applyFont="1" applyBorder="1" applyAlignment="1">
      <alignment horizontal="center"/>
    </xf>
    <xf numFmtId="49" fontId="29" fillId="0" borderId="8" xfId="0" applyNumberFormat="1" applyFont="1" applyBorder="1" applyAlignment="1">
      <alignment horizontal="left"/>
    </xf>
    <xf numFmtId="3" fontId="21" fillId="0" borderId="8" xfId="0" applyNumberFormat="1" applyFont="1" applyBorder="1" applyAlignment="1">
      <alignment horizontal="right"/>
    </xf>
    <xf numFmtId="3" fontId="22" fillId="2" borderId="8" xfId="0" applyNumberFormat="1" applyFont="1" applyFill="1" applyBorder="1" applyAlignment="1">
      <alignment horizontal="right"/>
    </xf>
    <xf numFmtId="3" fontId="22" fillId="3" borderId="8" xfId="0" applyNumberFormat="1" applyFont="1" applyFill="1" applyBorder="1" applyAlignment="1">
      <alignment horizontal="right"/>
    </xf>
    <xf numFmtId="3" fontId="22" fillId="0" borderId="8" xfId="0" applyNumberFormat="1" applyFont="1" applyBorder="1"/>
    <xf numFmtId="3" fontId="22" fillId="2" borderId="8" xfId="0" applyNumberFormat="1" applyFont="1" applyFill="1" applyBorder="1"/>
    <xf numFmtId="0" fontId="28" fillId="0" borderId="16" xfId="0" applyFont="1" applyBorder="1"/>
    <xf numFmtId="0" fontId="28" fillId="0" borderId="18" xfId="0" applyFont="1" applyBorder="1"/>
    <xf numFmtId="0" fontId="29" fillId="0" borderId="0" xfId="0" applyFont="1"/>
    <xf numFmtId="0" fontId="29" fillId="0" borderId="0" xfId="0" applyFont="1" applyAlignment="1">
      <alignment horizontal="right"/>
    </xf>
    <xf numFmtId="3" fontId="19" fillId="0" borderId="0" xfId="0" applyNumberFormat="1" applyFont="1"/>
    <xf numFmtId="0" fontId="30" fillId="0" borderId="22" xfId="1"/>
    <xf numFmtId="3" fontId="30" fillId="0" borderId="22" xfId="1" applyNumberFormat="1"/>
    <xf numFmtId="0" fontId="30" fillId="4" borderId="22" xfId="1" applyFill="1"/>
    <xf numFmtId="0" fontId="31" fillId="0" borderId="22" xfId="1" applyFont="1" applyAlignment="1">
      <alignment vertical="center"/>
    </xf>
    <xf numFmtId="0" fontId="33" fillId="0" borderId="22" xfId="1" applyFont="1"/>
    <xf numFmtId="0" fontId="33" fillId="0" borderId="24" xfId="1" applyFont="1" applyBorder="1" applyAlignment="1">
      <alignment vertical="center"/>
    </xf>
    <xf numFmtId="3" fontId="34" fillId="4" borderId="18" xfId="1" applyNumberFormat="1" applyFont="1" applyFill="1" applyBorder="1" applyAlignment="1">
      <alignment vertical="center"/>
    </xf>
    <xf numFmtId="0" fontId="34" fillId="0" borderId="18" xfId="1" applyFont="1" applyBorder="1" applyAlignment="1">
      <alignment horizontal="center" vertical="center"/>
    </xf>
    <xf numFmtId="3" fontId="34" fillId="4" borderId="21" xfId="1" applyNumberFormat="1" applyFont="1" applyFill="1" applyBorder="1" applyAlignment="1">
      <alignment vertical="center"/>
    </xf>
    <xf numFmtId="0" fontId="33" fillId="0" borderId="5" xfId="1" applyFont="1" applyBorder="1"/>
    <xf numFmtId="3" fontId="35" fillId="0" borderId="5" xfId="1" applyNumberFormat="1" applyFont="1" applyBorder="1"/>
    <xf numFmtId="0" fontId="36" fillId="0" borderId="5" xfId="1" applyFont="1" applyBorder="1" applyAlignment="1">
      <alignment horizontal="left"/>
    </xf>
    <xf numFmtId="3" fontId="35" fillId="4" borderId="5" xfId="1" applyNumberFormat="1" applyFont="1" applyFill="1" applyBorder="1"/>
    <xf numFmtId="0" fontId="33" fillId="0" borderId="8" xfId="1" applyFont="1" applyBorder="1"/>
    <xf numFmtId="3" fontId="35" fillId="0" borderId="8" xfId="1" applyNumberFormat="1" applyFont="1" applyBorder="1"/>
    <xf numFmtId="0" fontId="33" fillId="0" borderId="8" xfId="1" applyFont="1" applyBorder="1" applyAlignment="1">
      <alignment horizontal="left"/>
    </xf>
    <xf numFmtId="3" fontId="35" fillId="4" borderId="8" xfId="1" applyNumberFormat="1" applyFont="1" applyFill="1" applyBorder="1"/>
    <xf numFmtId="0" fontId="33" fillId="0" borderId="6" xfId="1" applyFont="1" applyBorder="1"/>
    <xf numFmtId="0" fontId="33" fillId="0" borderId="24" xfId="1" applyFont="1" applyBorder="1"/>
    <xf numFmtId="3" fontId="35" fillId="0" borderId="25" xfId="1" applyNumberFormat="1" applyFont="1" applyBorder="1"/>
    <xf numFmtId="0" fontId="34" fillId="0" borderId="25" xfId="1" applyFont="1" applyBorder="1" applyAlignment="1">
      <alignment horizontal="center"/>
    </xf>
    <xf numFmtId="3" fontId="34" fillId="0" borderId="7" xfId="1" applyNumberFormat="1" applyFont="1" applyBorder="1" applyAlignment="1">
      <alignment vertical="center"/>
    </xf>
    <xf numFmtId="0" fontId="34" fillId="0" borderId="7" xfId="1" applyFont="1" applyBorder="1" applyAlignment="1">
      <alignment horizontal="center" vertical="center"/>
    </xf>
    <xf numFmtId="0" fontId="30" fillId="0" borderId="24" xfId="1" applyBorder="1"/>
    <xf numFmtId="3" fontId="34" fillId="0" borderId="18" xfId="1" applyNumberFormat="1" applyFont="1" applyBorder="1" applyAlignment="1">
      <alignment vertical="center"/>
    </xf>
    <xf numFmtId="0" fontId="33" fillId="0" borderId="26" xfId="1" applyFont="1" applyBorder="1" applyAlignment="1">
      <alignment vertical="center"/>
    </xf>
    <xf numFmtId="0" fontId="33" fillId="0" borderId="5" xfId="1" applyFont="1" applyBorder="1" applyAlignment="1">
      <alignment horizontal="left"/>
    </xf>
    <xf numFmtId="3" fontId="37" fillId="5" borderId="8" xfId="1" applyNumberFormat="1" applyFont="1" applyFill="1" applyBorder="1"/>
    <xf numFmtId="0" fontId="38" fillId="5" borderId="8" xfId="1" applyFont="1" applyFill="1" applyBorder="1" applyAlignment="1">
      <alignment horizontal="left"/>
    </xf>
    <xf numFmtId="0" fontId="30" fillId="0" borderId="8" xfId="1" applyBorder="1"/>
    <xf numFmtId="0" fontId="35" fillId="0" borderId="8" xfId="1" applyFont="1" applyBorder="1"/>
    <xf numFmtId="0" fontId="34" fillId="0" borderId="8" xfId="1" applyFont="1" applyBorder="1" applyAlignment="1">
      <alignment horizontal="center"/>
    </xf>
    <xf numFmtId="0" fontId="35" fillId="4" borderId="8" xfId="1" applyFont="1" applyFill="1" applyBorder="1"/>
    <xf numFmtId="0" fontId="33" fillId="4" borderId="8" xfId="1" applyFont="1" applyFill="1" applyBorder="1"/>
    <xf numFmtId="0" fontId="33" fillId="0" borderId="6" xfId="1" applyFont="1" applyBorder="1" applyAlignment="1">
      <alignment horizontal="center"/>
    </xf>
    <xf numFmtId="0" fontId="33" fillId="0" borderId="7" xfId="1" applyFont="1" applyBorder="1" applyAlignment="1">
      <alignment horizontal="center"/>
    </xf>
    <xf numFmtId="0" fontId="34" fillId="0" borderId="7" xfId="1" applyFont="1" applyBorder="1" applyAlignment="1">
      <alignment horizontal="center"/>
    </xf>
    <xf numFmtId="0" fontId="33" fillId="0" borderId="5" xfId="1" applyFont="1" applyBorder="1" applyAlignment="1">
      <alignment horizontal="center"/>
    </xf>
    <xf numFmtId="0" fontId="30" fillId="0" borderId="5" xfId="1" applyBorder="1"/>
    <xf numFmtId="0" fontId="35" fillId="0" borderId="22" xfId="1" applyFont="1" applyAlignment="1">
      <alignment horizontal="center"/>
    </xf>
    <xf numFmtId="0" fontId="40" fillId="0" borderId="22" xfId="1" applyFont="1" applyAlignment="1">
      <alignment horizontal="center"/>
    </xf>
    <xf numFmtId="0" fontId="42" fillId="0" borderId="22" xfId="1" applyFont="1" applyAlignment="1">
      <alignment horizontal="center"/>
    </xf>
    <xf numFmtId="0" fontId="44" fillId="0" borderId="22" xfId="1" applyFont="1"/>
    <xf numFmtId="0" fontId="45" fillId="0" borderId="22" xfId="1" applyFont="1"/>
    <xf numFmtId="0" fontId="30" fillId="0" borderId="22" xfId="1" applyAlignment="1">
      <alignment horizontal="right"/>
    </xf>
    <xf numFmtId="3" fontId="45" fillId="0" borderId="22" xfId="1" applyNumberFormat="1" applyFont="1"/>
    <xf numFmtId="0" fontId="34" fillId="0" borderId="22" xfId="1" applyFont="1"/>
    <xf numFmtId="0" fontId="34" fillId="0" borderId="22" xfId="1" applyFont="1" applyAlignment="1">
      <alignment vertical="center"/>
    </xf>
    <xf numFmtId="0" fontId="33" fillId="0" borderId="27" xfId="1" applyFont="1" applyBorder="1"/>
    <xf numFmtId="3" fontId="43" fillId="0" borderId="18" xfId="1" applyNumberFormat="1" applyFont="1" applyBorder="1" applyAlignment="1">
      <alignment horizontal="right"/>
    </xf>
    <xf numFmtId="0" fontId="43" fillId="0" borderId="18" xfId="1" applyFont="1" applyBorder="1" applyAlignment="1">
      <alignment horizontal="center"/>
    </xf>
    <xf numFmtId="3" fontId="46" fillId="6" borderId="8" xfId="1" applyNumberFormat="1" applyFont="1" applyFill="1" applyBorder="1" applyAlignment="1">
      <alignment horizontal="right"/>
    </xf>
    <xf numFmtId="0" fontId="46" fillId="0" borderId="5" xfId="1" applyFont="1" applyBorder="1"/>
    <xf numFmtId="3" fontId="45" fillId="0" borderId="7" xfId="1" applyNumberFormat="1" applyFont="1" applyBorder="1"/>
    <xf numFmtId="3" fontId="46" fillId="0" borderId="8" xfId="1" applyNumberFormat="1" applyFont="1" applyBorder="1" applyAlignment="1">
      <alignment horizontal="right"/>
    </xf>
    <xf numFmtId="0" fontId="46" fillId="0" borderId="8" xfId="1" applyFont="1" applyBorder="1"/>
    <xf numFmtId="3" fontId="45" fillId="6" borderId="24" xfId="1" applyNumberFormat="1" applyFont="1" applyFill="1" applyBorder="1"/>
    <xf numFmtId="3" fontId="46" fillId="4" borderId="8" xfId="1" applyNumberFormat="1" applyFont="1" applyFill="1" applyBorder="1" applyAlignment="1">
      <alignment horizontal="right"/>
    </xf>
    <xf numFmtId="3" fontId="46" fillId="6" borderId="8" xfId="1" applyNumberFormat="1" applyFont="1" applyFill="1" applyBorder="1" applyAlignment="1">
      <alignment horizontal="left"/>
    </xf>
    <xf numFmtId="3" fontId="46" fillId="0" borderId="8" xfId="1" applyNumberFormat="1" applyFont="1" applyBorder="1" applyAlignment="1">
      <alignment horizontal="left"/>
    </xf>
    <xf numFmtId="3" fontId="45" fillId="0" borderId="24" xfId="1" applyNumberFormat="1" applyFont="1" applyBorder="1"/>
    <xf numFmtId="3" fontId="47" fillId="0" borderId="24" xfId="1" applyNumberFormat="1" applyFont="1" applyBorder="1"/>
    <xf numFmtId="0" fontId="46" fillId="0" borderId="8" xfId="1" applyFont="1" applyBorder="1" applyAlignment="1">
      <alignment horizontal="left"/>
    </xf>
    <xf numFmtId="3" fontId="48" fillId="0" borderId="24" xfId="1" applyNumberFormat="1" applyFont="1" applyBorder="1"/>
    <xf numFmtId="3" fontId="46" fillId="0" borderId="8" xfId="1" applyNumberFormat="1" applyFont="1" applyBorder="1"/>
    <xf numFmtId="3" fontId="45" fillId="0" borderId="24" xfId="1" applyNumberFormat="1" applyFont="1" applyBorder="1" applyAlignment="1">
      <alignment horizontal="right"/>
    </xf>
    <xf numFmtId="0" fontId="7" fillId="0" borderId="7" xfId="0" applyFont="1" applyBorder="1" applyAlignment="1">
      <alignment horizontal="center" vertical="top"/>
    </xf>
    <xf numFmtId="3" fontId="51" fillId="0" borderId="8" xfId="0" applyNumberFormat="1" applyFont="1" applyBorder="1" applyAlignment="1">
      <alignment horizontal="right"/>
    </xf>
    <xf numFmtId="0" fontId="35" fillId="0" borderId="0" xfId="0" applyFont="1"/>
    <xf numFmtId="3" fontId="52" fillId="0" borderId="17" xfId="0" applyNumberFormat="1" applyFont="1" applyBorder="1" applyAlignment="1">
      <alignment horizontal="right"/>
    </xf>
    <xf numFmtId="0" fontId="5" fillId="0" borderId="11" xfId="0" applyFont="1" applyBorder="1"/>
    <xf numFmtId="0" fontId="7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 vertical="top"/>
    </xf>
    <xf numFmtId="3" fontId="1" fillId="0" borderId="10" xfId="0" applyNumberFormat="1" applyFont="1" applyBorder="1" applyAlignment="1">
      <alignment horizontal="left"/>
    </xf>
    <xf numFmtId="3" fontId="1" fillId="0" borderId="11" xfId="0" applyNumberFormat="1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3" fontId="14" fillId="0" borderId="10" xfId="0" applyNumberFormat="1" applyFont="1" applyBorder="1"/>
    <xf numFmtId="0" fontId="1" fillId="0" borderId="11" xfId="0" applyFont="1" applyBorder="1" applyAlignment="1">
      <alignment horizontal="left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7" fillId="0" borderId="9" xfId="0" applyFont="1" applyBorder="1"/>
    <xf numFmtId="0" fontId="17" fillId="0" borderId="10" xfId="0" applyFont="1" applyBorder="1"/>
    <xf numFmtId="0" fontId="17" fillId="0" borderId="11" xfId="0" applyFont="1" applyBorder="1"/>
    <xf numFmtId="0" fontId="4" fillId="0" borderId="5" xfId="0" applyFont="1" applyBorder="1"/>
    <xf numFmtId="0" fontId="29" fillId="0" borderId="5" xfId="0" applyFont="1" applyBorder="1"/>
    <xf numFmtId="3" fontId="22" fillId="0" borderId="5" xfId="0" applyNumberFormat="1" applyFont="1" applyBorder="1"/>
    <xf numFmtId="3" fontId="22" fillId="0" borderId="5" xfId="0" applyNumberFormat="1" applyFont="1" applyBorder="1" applyAlignment="1">
      <alignment horizontal="center"/>
    </xf>
    <xf numFmtId="3" fontId="22" fillId="0" borderId="7" xfId="0" applyNumberFormat="1" applyFont="1" applyBorder="1" applyAlignment="1">
      <alignment horizontal="center"/>
    </xf>
    <xf numFmtId="3" fontId="53" fillId="0" borderId="8" xfId="0" applyNumberFormat="1" applyFont="1" applyBorder="1" applyAlignment="1">
      <alignment horizontal="right"/>
    </xf>
    <xf numFmtId="3" fontId="54" fillId="0" borderId="8" xfId="0" applyNumberFormat="1" applyFont="1" applyBorder="1" applyAlignment="1">
      <alignment horizontal="right"/>
    </xf>
    <xf numFmtId="3" fontId="55" fillId="0" borderId="8" xfId="0" applyNumberFormat="1" applyFont="1" applyBorder="1"/>
    <xf numFmtId="3" fontId="56" fillId="2" borderId="8" xfId="0" applyNumberFormat="1" applyFont="1" applyFill="1" applyBorder="1"/>
    <xf numFmtId="3" fontId="56" fillId="0" borderId="8" xfId="0" applyNumberFormat="1" applyFont="1" applyBorder="1"/>
    <xf numFmtId="3" fontId="55" fillId="2" borderId="8" xfId="0" applyNumberFormat="1" applyFont="1" applyFill="1" applyBorder="1"/>
    <xf numFmtId="3" fontId="57" fillId="0" borderId="8" xfId="0" applyNumberFormat="1" applyFont="1" applyBorder="1"/>
    <xf numFmtId="0" fontId="55" fillId="0" borderId="8" xfId="0" applyFont="1" applyBorder="1"/>
    <xf numFmtId="0" fontId="58" fillId="0" borderId="8" xfId="0" applyFont="1" applyBorder="1"/>
    <xf numFmtId="3" fontId="58" fillId="0" borderId="8" xfId="0" applyNumberFormat="1" applyFont="1" applyBorder="1"/>
    <xf numFmtId="3" fontId="59" fillId="7" borderId="8" xfId="0" applyNumberFormat="1" applyFont="1" applyFill="1" applyBorder="1"/>
    <xf numFmtId="3" fontId="21" fillId="0" borderId="18" xfId="0" applyNumberFormat="1" applyFont="1" applyBorder="1" applyAlignment="1">
      <alignment vertical="center"/>
    </xf>
    <xf numFmtId="3" fontId="21" fillId="0" borderId="7" xfId="0" applyNumberFormat="1" applyFont="1" applyBorder="1" applyAlignment="1">
      <alignment vertical="center"/>
    </xf>
    <xf numFmtId="3" fontId="21" fillId="2" borderId="18" xfId="0" applyNumberFormat="1" applyFont="1" applyFill="1" applyBorder="1" applyAlignment="1">
      <alignment vertical="center"/>
    </xf>
    <xf numFmtId="3" fontId="0" fillId="0" borderId="0" xfId="0" applyNumberFormat="1"/>
    <xf numFmtId="49" fontId="20" fillId="0" borderId="22" xfId="0" applyNumberFormat="1" applyFont="1" applyBorder="1"/>
    <xf numFmtId="49" fontId="25" fillId="0" borderId="22" xfId="0" applyNumberFormat="1" applyFont="1" applyBorder="1"/>
    <xf numFmtId="3" fontId="12" fillId="0" borderId="8" xfId="0" applyNumberFormat="1" applyFont="1" applyBorder="1"/>
    <xf numFmtId="0" fontId="12" fillId="0" borderId="10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2" fontId="12" fillId="2" borderId="8" xfId="0" applyNumberFormat="1" applyFont="1" applyFill="1" applyBorder="1"/>
    <xf numFmtId="0" fontId="12" fillId="0" borderId="8" xfId="0" applyFont="1" applyBorder="1"/>
    <xf numFmtId="0" fontId="60" fillId="0" borderId="9" xfId="0" applyFont="1" applyBorder="1" applyAlignment="1">
      <alignment horizontal="left"/>
    </xf>
    <xf numFmtId="2" fontId="12" fillId="0" borderId="8" xfId="0" applyNumberFormat="1" applyFont="1" applyBorder="1"/>
    <xf numFmtId="3" fontId="12" fillId="0" borderId="7" xfId="0" applyNumberFormat="1" applyFont="1" applyBorder="1"/>
    <xf numFmtId="0" fontId="11" fillId="0" borderId="13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3" fontId="12" fillId="3" borderId="8" xfId="0" applyNumberFormat="1" applyFont="1" applyFill="1" applyBorder="1"/>
    <xf numFmtId="0" fontId="12" fillId="3" borderId="8" xfId="0" applyFont="1" applyFill="1" applyBorder="1"/>
    <xf numFmtId="0" fontId="12" fillId="3" borderId="9" xfId="0" applyFont="1" applyFill="1" applyBorder="1"/>
    <xf numFmtId="0" fontId="12" fillId="3" borderId="10" xfId="0" applyFont="1" applyFill="1" applyBorder="1"/>
    <xf numFmtId="0" fontId="12" fillId="3" borderId="11" xfId="0" applyFont="1" applyFill="1" applyBorder="1"/>
    <xf numFmtId="3" fontId="61" fillId="0" borderId="8" xfId="0" applyNumberFormat="1" applyFont="1" applyBorder="1"/>
    <xf numFmtId="0" fontId="62" fillId="0" borderId="10" xfId="0" applyFont="1" applyBorder="1"/>
    <xf numFmtId="0" fontId="62" fillId="0" borderId="11" xfId="0" applyFont="1" applyBorder="1"/>
    <xf numFmtId="3" fontId="3" fillId="0" borderId="8" xfId="0" applyNumberFormat="1" applyFont="1" applyBorder="1"/>
    <xf numFmtId="3" fontId="14" fillId="2" borderId="8" xfId="0" applyNumberFormat="1" applyFont="1" applyFill="1" applyBorder="1"/>
    <xf numFmtId="3" fontId="55" fillId="3" borderId="8" xfId="0" applyNumberFormat="1" applyFont="1" applyFill="1" applyBorder="1"/>
    <xf numFmtId="0" fontId="64" fillId="0" borderId="8" xfId="0" applyFont="1" applyBorder="1"/>
    <xf numFmtId="3" fontId="63" fillId="0" borderId="8" xfId="0" applyNumberFormat="1" applyFont="1" applyBorder="1"/>
    <xf numFmtId="3" fontId="18" fillId="0" borderId="8" xfId="0" applyNumberFormat="1" applyFont="1" applyBorder="1"/>
    <xf numFmtId="164" fontId="18" fillId="0" borderId="8" xfId="0" applyNumberFormat="1" applyFont="1" applyBorder="1"/>
    <xf numFmtId="164" fontId="17" fillId="0" borderId="8" xfId="0" applyNumberFormat="1" applyFont="1" applyBorder="1"/>
    <xf numFmtId="164" fontId="58" fillId="0" borderId="8" xfId="0" applyNumberFormat="1" applyFont="1" applyBorder="1"/>
    <xf numFmtId="3" fontId="18" fillId="2" borderId="8" xfId="0" applyNumberFormat="1" applyFont="1" applyFill="1" applyBorder="1"/>
    <xf numFmtId="164" fontId="17" fillId="0" borderId="10" xfId="0" applyNumberFormat="1" applyFont="1" applyBorder="1" applyAlignment="1">
      <alignment horizontal="left"/>
    </xf>
    <xf numFmtId="164" fontId="17" fillId="0" borderId="11" xfId="0" applyNumberFormat="1" applyFont="1" applyBorder="1" applyAlignment="1">
      <alignment horizontal="left"/>
    </xf>
    <xf numFmtId="3" fontId="65" fillId="2" borderId="8" xfId="0" applyNumberFormat="1" applyFont="1" applyFill="1" applyBorder="1"/>
    <xf numFmtId="164" fontId="65" fillId="0" borderId="8" xfId="0" applyNumberFormat="1" applyFont="1" applyBorder="1"/>
    <xf numFmtId="3" fontId="1" fillId="0" borderId="5" xfId="0" applyNumberFormat="1" applyFont="1" applyBorder="1"/>
    <xf numFmtId="3" fontId="17" fillId="0" borderId="5" xfId="0" applyNumberFormat="1" applyFont="1" applyBorder="1"/>
    <xf numFmtId="3" fontId="22" fillId="0" borderId="5" xfId="0" applyNumberFormat="1" applyFont="1" applyBorder="1" applyAlignment="1">
      <alignment horizontal="right"/>
    </xf>
    <xf numFmtId="0" fontId="39" fillId="0" borderId="22" xfId="1" applyFont="1" applyAlignment="1">
      <alignment horizontal="center"/>
    </xf>
    <xf numFmtId="0" fontId="12" fillId="0" borderId="9" xfId="0" applyFont="1" applyBorder="1"/>
    <xf numFmtId="0" fontId="12" fillId="0" borderId="11" xfId="0" applyFont="1" applyBorder="1"/>
    <xf numFmtId="3" fontId="10" fillId="0" borderId="5" xfId="0" applyNumberFormat="1" applyFont="1" applyBorder="1"/>
    <xf numFmtId="0" fontId="12" fillId="0" borderId="6" xfId="0" applyFont="1" applyBorder="1"/>
    <xf numFmtId="3" fontId="10" fillId="0" borderId="6" xfId="0" applyNumberFormat="1" applyFont="1" applyBorder="1"/>
    <xf numFmtId="0" fontId="10" fillId="0" borderId="6" xfId="0" applyFont="1" applyBorder="1"/>
    <xf numFmtId="3" fontId="68" fillId="0" borderId="0" xfId="0" applyNumberFormat="1" applyFont="1"/>
    <xf numFmtId="0" fontId="26" fillId="0" borderId="22" xfId="0" applyFont="1" applyBorder="1"/>
    <xf numFmtId="0" fontId="19" fillId="0" borderId="22" xfId="0" applyFont="1" applyBorder="1"/>
    <xf numFmtId="165" fontId="46" fillId="0" borderId="8" xfId="1" applyNumberFormat="1" applyFont="1" applyBorder="1" applyAlignment="1">
      <alignment horizontal="right"/>
    </xf>
    <xf numFmtId="165" fontId="43" fillId="0" borderId="18" xfId="1" applyNumberFormat="1" applyFont="1" applyBorder="1" applyAlignment="1">
      <alignment horizontal="right"/>
    </xf>
    <xf numFmtId="165" fontId="43" fillId="4" borderId="21" xfId="1" applyNumberFormat="1" applyFont="1" applyFill="1" applyBorder="1" applyAlignment="1">
      <alignment horizontal="right"/>
    </xf>
    <xf numFmtId="3" fontId="3" fillId="4" borderId="8" xfId="0" applyNumberFormat="1" applyFont="1" applyFill="1" applyBorder="1"/>
    <xf numFmtId="3" fontId="54" fillId="4" borderId="8" xfId="0" applyNumberFormat="1" applyFont="1" applyFill="1" applyBorder="1" applyAlignment="1">
      <alignment horizontal="right"/>
    </xf>
    <xf numFmtId="3" fontId="55" fillId="4" borderId="8" xfId="0" applyNumberFormat="1" applyFont="1" applyFill="1" applyBorder="1"/>
    <xf numFmtId="0" fontId="46" fillId="0" borderId="8" xfId="1" applyFont="1" applyBorder="1" applyAlignment="1">
      <alignment horizontal="left" vertical="center" wrapText="1"/>
    </xf>
    <xf numFmtId="3" fontId="21" fillId="4" borderId="18" xfId="0" applyNumberFormat="1" applyFont="1" applyFill="1" applyBorder="1" applyAlignment="1">
      <alignment horizontal="right"/>
    </xf>
    <xf numFmtId="0" fontId="30" fillId="0" borderId="22" xfId="1" applyAlignment="1">
      <alignment horizontal="center"/>
    </xf>
    <xf numFmtId="0" fontId="12" fillId="0" borderId="9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164" fontId="17" fillId="0" borderId="9" xfId="0" applyNumberFormat="1" applyFont="1" applyBorder="1" applyAlignment="1">
      <alignment horizontal="left"/>
    </xf>
    <xf numFmtId="3" fontId="1" fillId="0" borderId="9" xfId="0" applyNumberFormat="1" applyFont="1" applyBorder="1" applyAlignment="1">
      <alignment horizontal="left"/>
    </xf>
    <xf numFmtId="3" fontId="1" fillId="3" borderId="9" xfId="0" applyNumberFormat="1" applyFont="1" applyFill="1" applyBorder="1" applyAlignment="1">
      <alignment horizontal="left"/>
    </xf>
    <xf numFmtId="0" fontId="30" fillId="0" borderId="22" xfId="1" applyAlignment="1">
      <alignment horizontal="left"/>
    </xf>
    <xf numFmtId="0" fontId="29" fillId="0" borderId="9" xfId="0" applyFont="1" applyBorder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0" fontId="45" fillId="0" borderId="5" xfId="1" applyFont="1" applyBorder="1" applyAlignment="1">
      <alignment horizontal="center"/>
    </xf>
    <xf numFmtId="0" fontId="45" fillId="0" borderId="7" xfId="1" applyFont="1" applyBorder="1" applyAlignment="1">
      <alignment horizontal="center"/>
    </xf>
    <xf numFmtId="0" fontId="45" fillId="0" borderId="6" xfId="1" applyFont="1" applyBorder="1" applyAlignment="1">
      <alignment horizontal="center"/>
    </xf>
    <xf numFmtId="0" fontId="33" fillId="0" borderId="5" xfId="1" applyFont="1" applyBorder="1" applyAlignment="1">
      <alignment horizontal="center" vertical="center" wrapText="1"/>
    </xf>
    <xf numFmtId="0" fontId="33" fillId="0" borderId="6" xfId="1" applyFont="1" applyBorder="1" applyAlignment="1">
      <alignment horizontal="center" vertical="center"/>
    </xf>
    <xf numFmtId="0" fontId="39" fillId="0" borderId="9" xfId="1" applyFont="1" applyBorder="1" applyAlignment="1">
      <alignment horizontal="center" vertical="center"/>
    </xf>
    <xf numFmtId="0" fontId="30" fillId="0" borderId="10" xfId="1" applyBorder="1" applyAlignment="1">
      <alignment horizontal="center" vertical="center"/>
    </xf>
    <xf numFmtId="0" fontId="30" fillId="0" borderId="11" xfId="1" applyBorder="1" applyAlignment="1">
      <alignment horizontal="center" vertical="center"/>
    </xf>
    <xf numFmtId="0" fontId="30" fillId="0" borderId="8" xfId="1" applyBorder="1" applyAlignment="1">
      <alignment horizontal="center"/>
    </xf>
    <xf numFmtId="0" fontId="45" fillId="0" borderId="8" xfId="1" applyFont="1" applyBorder="1" applyAlignment="1">
      <alignment horizontal="center"/>
    </xf>
    <xf numFmtId="0" fontId="30" fillId="0" borderId="8" xfId="1" applyBorder="1" applyAlignment="1">
      <alignment horizontal="center" vertical="center"/>
    </xf>
    <xf numFmtId="0" fontId="45" fillId="0" borderId="8" xfId="1" applyFont="1" applyBorder="1" applyAlignment="1">
      <alignment horizontal="center" vertical="center"/>
    </xf>
    <xf numFmtId="0" fontId="33" fillId="0" borderId="8" xfId="1" applyFont="1" applyBorder="1" applyAlignment="1">
      <alignment horizontal="center" vertical="center" wrapText="1"/>
    </xf>
    <xf numFmtId="0" fontId="33" fillId="0" borderId="8" xfId="1" applyFont="1" applyBorder="1" applyAlignment="1">
      <alignment horizontal="center" vertical="center"/>
    </xf>
    <xf numFmtId="0" fontId="34" fillId="0" borderId="8" xfId="1" applyFont="1" applyBorder="1" applyAlignment="1">
      <alignment horizontal="center" wrapText="1"/>
    </xf>
    <xf numFmtId="0" fontId="32" fillId="0" borderId="23" xfId="1" applyFont="1" applyBorder="1" applyAlignment="1">
      <alignment horizontal="center" vertical="center"/>
    </xf>
    <xf numFmtId="0" fontId="30" fillId="0" borderId="23" xfId="1" applyBorder="1" applyAlignment="1">
      <alignment horizontal="center" vertical="center"/>
    </xf>
    <xf numFmtId="0" fontId="45" fillId="0" borderId="22" xfId="1" applyFont="1" applyAlignment="1">
      <alignment horizontal="left"/>
    </xf>
    <xf numFmtId="0" fontId="40" fillId="0" borderId="22" xfId="1" applyFont="1" applyAlignment="1">
      <alignment horizontal="left"/>
    </xf>
    <xf numFmtId="0" fontId="35" fillId="0" borderId="4" xfId="1" applyFont="1" applyBorder="1" applyAlignment="1">
      <alignment horizontal="center"/>
    </xf>
    <xf numFmtId="0" fontId="34" fillId="0" borderId="22" xfId="1" applyFont="1" applyAlignment="1">
      <alignment horizontal="center"/>
    </xf>
    <xf numFmtId="0" fontId="30" fillId="0" borderId="22" xfId="1" applyAlignment="1">
      <alignment horizontal="center"/>
    </xf>
    <xf numFmtId="0" fontId="30" fillId="0" borderId="5" xfId="1" applyBorder="1" applyAlignment="1">
      <alignment horizontal="center"/>
    </xf>
    <xf numFmtId="0" fontId="30" fillId="0" borderId="7" xfId="1" applyBorder="1" applyAlignment="1">
      <alignment horizontal="center"/>
    </xf>
    <xf numFmtId="0" fontId="30" fillId="0" borderId="6" xfId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/>
    </xf>
    <xf numFmtId="0" fontId="5" fillId="0" borderId="7" xfId="0" applyFont="1" applyBorder="1" applyAlignment="1"/>
    <xf numFmtId="0" fontId="5" fillId="0" borderId="6" xfId="0" applyFont="1" applyBorder="1" applyAlignment="1"/>
    <xf numFmtId="0" fontId="1" fillId="0" borderId="10" xfId="0" applyFont="1" applyBorder="1" applyAlignment="1">
      <alignment horizontal="center"/>
    </xf>
    <xf numFmtId="0" fontId="5" fillId="0" borderId="10" xfId="0" applyFont="1" applyBorder="1" applyAlignment="1"/>
    <xf numFmtId="0" fontId="5" fillId="0" borderId="11" xfId="0" applyFont="1" applyBorder="1" applyAlignment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5" fillId="0" borderId="13" xfId="0" applyFont="1" applyBorder="1" applyAlignment="1"/>
    <xf numFmtId="0" fontId="5" fillId="0" borderId="14" xfId="0" applyFont="1" applyBorder="1" applyAlignment="1"/>
    <xf numFmtId="0" fontId="5" fillId="0" borderId="1" xfId="0" applyFont="1" applyBorder="1" applyAlignment="1"/>
    <xf numFmtId="0" fontId="5" fillId="0" borderId="2" xfId="0" applyFont="1" applyBorder="1" applyAlignment="1"/>
    <xf numFmtId="0" fontId="8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14" fillId="0" borderId="9" xfId="0" applyNumberFormat="1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5" fillId="0" borderId="3" xfId="0" applyFont="1" applyBorder="1" applyAlignment="1"/>
    <xf numFmtId="0" fontId="5" fillId="0" borderId="4" xfId="0" applyFont="1" applyBorder="1" applyAlignment="1"/>
    <xf numFmtId="0" fontId="1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3" fontId="1" fillId="3" borderId="12" xfId="0" applyNumberFormat="1" applyFont="1" applyFill="1" applyBorder="1" applyAlignment="1">
      <alignment horizontal="left"/>
    </xf>
    <xf numFmtId="0" fontId="62" fillId="0" borderId="13" xfId="0" applyFont="1" applyBorder="1" applyAlignment="1"/>
    <xf numFmtId="0" fontId="62" fillId="0" borderId="14" xfId="0" applyFont="1" applyBorder="1" applyAlignment="1"/>
    <xf numFmtId="3" fontId="63" fillId="0" borderId="3" xfId="0" applyNumberFormat="1" applyFont="1" applyBorder="1" applyAlignment="1">
      <alignment horizontal="center"/>
    </xf>
    <xf numFmtId="0" fontId="62" fillId="0" borderId="4" xfId="0" applyFont="1" applyBorder="1" applyAlignment="1"/>
    <xf numFmtId="0" fontId="62" fillId="0" borderId="15" xfId="0" applyFont="1" applyBorder="1" applyAlignment="1"/>
    <xf numFmtId="164" fontId="17" fillId="0" borderId="9" xfId="0" applyNumberFormat="1" applyFont="1" applyBorder="1" applyAlignment="1">
      <alignment horizontal="left"/>
    </xf>
    <xf numFmtId="0" fontId="62" fillId="0" borderId="10" xfId="0" applyFont="1" applyBorder="1" applyAlignment="1"/>
    <xf numFmtId="0" fontId="62" fillId="0" borderId="11" xfId="0" applyFont="1" applyBorder="1" applyAlignment="1"/>
    <xf numFmtId="3" fontId="1" fillId="3" borderId="9" xfId="0" applyNumberFormat="1" applyFont="1" applyFill="1" applyBorder="1" applyAlignment="1">
      <alignment horizontal="left"/>
    </xf>
    <xf numFmtId="3" fontId="3" fillId="0" borderId="9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left"/>
    </xf>
    <xf numFmtId="3" fontId="8" fillId="0" borderId="9" xfId="0" applyNumberFormat="1" applyFont="1" applyBorder="1" applyAlignment="1">
      <alignment horizontal="center"/>
    </xf>
    <xf numFmtId="0" fontId="52" fillId="0" borderId="9" xfId="0" applyFont="1" applyBorder="1" applyAlignment="1">
      <alignment horizontal="left"/>
    </xf>
    <xf numFmtId="0" fontId="66" fillId="0" borderId="10" xfId="0" applyFont="1" applyBorder="1" applyAlignment="1"/>
    <xf numFmtId="0" fontId="66" fillId="0" borderId="11" xfId="0" applyFont="1" applyBorder="1" applyAlignment="1"/>
    <xf numFmtId="3" fontId="52" fillId="0" borderId="12" xfId="0" applyNumberFormat="1" applyFont="1" applyBorder="1" applyAlignment="1">
      <alignment horizontal="left"/>
    </xf>
    <xf numFmtId="0" fontId="66" fillId="0" borderId="13" xfId="0" applyFont="1" applyBorder="1" applyAlignment="1"/>
    <xf numFmtId="0" fontId="66" fillId="0" borderId="14" xfId="0" applyFont="1" applyBorder="1" applyAlignment="1"/>
    <xf numFmtId="3" fontId="3" fillId="0" borderId="19" xfId="0" applyNumberFormat="1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/>
    <xf numFmtId="0" fontId="43" fillId="0" borderId="22" xfId="1" applyFont="1" applyAlignment="1">
      <alignment horizontal="left"/>
    </xf>
    <xf numFmtId="0" fontId="30" fillId="0" borderId="22" xfId="1" applyAlignment="1">
      <alignment horizontal="left"/>
    </xf>
    <xf numFmtId="0" fontId="32" fillId="0" borderId="22" xfId="1" applyFont="1" applyAlignment="1">
      <alignment horizontal="left"/>
    </xf>
    <xf numFmtId="0" fontId="41" fillId="0" borderId="22" xfId="1" applyFont="1" applyAlignment="1">
      <alignment horizontal="left"/>
    </xf>
    <xf numFmtId="0" fontId="32" fillId="0" borderId="22" xfId="1" applyFont="1" applyAlignment="1">
      <alignment horizontal="center"/>
    </xf>
    <xf numFmtId="0" fontId="30" fillId="0" borderId="9" xfId="1" applyBorder="1" applyAlignment="1">
      <alignment horizontal="center"/>
    </xf>
    <xf numFmtId="0" fontId="30" fillId="0" borderId="10" xfId="1" applyBorder="1" applyAlignment="1">
      <alignment horizontal="center"/>
    </xf>
    <xf numFmtId="0" fontId="30" fillId="0" borderId="11" xfId="1" applyBorder="1" applyAlignment="1">
      <alignment horizontal="center"/>
    </xf>
    <xf numFmtId="0" fontId="39" fillId="0" borderId="9" xfId="1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0" borderId="9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1" fillId="0" borderId="3" xfId="0" applyFont="1" applyBorder="1" applyAlignment="1">
      <alignment horizontal="center"/>
    </xf>
    <xf numFmtId="0" fontId="5" fillId="0" borderId="15" xfId="0" applyFont="1" applyBorder="1" applyAlignment="1"/>
    <xf numFmtId="0" fontId="29" fillId="0" borderId="9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9" fillId="0" borderId="9" xfId="0" applyFont="1" applyBorder="1" applyAlignment="1">
      <alignment horizontal="left" wrapText="1"/>
    </xf>
    <xf numFmtId="0" fontId="19" fillId="0" borderId="5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67" fillId="0" borderId="2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 vertical="center"/>
    </xf>
    <xf numFmtId="49" fontId="20" fillId="0" borderId="0" xfId="0" applyNumberFormat="1" applyFont="1" applyAlignment="1">
      <alignment horizontal="center"/>
    </xf>
    <xf numFmtId="0" fontId="22" fillId="0" borderId="9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49" fontId="29" fillId="0" borderId="9" xfId="0" applyNumberFormat="1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0" fontId="21" fillId="0" borderId="19" xfId="0" applyFont="1" applyBorder="1" applyAlignment="1">
      <alignment horizontal="left"/>
    </xf>
  </cellXfs>
  <cellStyles count="4">
    <cellStyle name="Normal" xfId="0" builtinId="0"/>
    <cellStyle name="Normal 2" xfId="1" xr:uid="{711F775E-1896-4004-8E5B-223F889165B7}"/>
    <cellStyle name="Normal 2 2" xfId="3" xr:uid="{2EE0A1EE-35A8-4832-9570-AEA53B57139B}"/>
    <cellStyle name="Normal 3" xfId="2" xr:uid="{9945EE90-DF24-401A-80A6-A5BF20CFA9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om Fast" id="{A3FE0942-63B0-4590-AFC9-2B455CAE5A9E}" userId="5308a76ed9f8ea63" providerId="Windows Liv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0" dT="2025-04-02T19:26:02.13" personId="{A3FE0942-63B0-4590-AFC9-2B455CAE5A9E}" id="{F36C2A48-95FC-4D2D-BA40-362B89035199}">
    <text>Actual starting balance $461,348</text>
  </threadedComment>
  <threadedComment ref="F19" dT="2025-03-26T20:40:59.95" personId="{A3FE0942-63B0-4590-AFC9-2B455CAE5A9E}" id="{0A84E9D1-4AB4-4B90-BC5C-41732C8DDA04}">
    <text>Contract income</text>
  </threadedComment>
  <threadedComment ref="G19" dT="2025-03-26T20:40:59.95" personId="{A3FE0942-63B0-4590-AFC9-2B455CAE5A9E}" id="{C1A75722-CB63-43B8-AE41-12B21BD64D9F}">
    <text>Contract income</text>
  </threadedComment>
  <threadedComment ref="H19" dT="2025-03-26T20:40:59.95" personId="{A3FE0942-63B0-4590-AFC9-2B455CAE5A9E}" id="{D2947755-E5B9-4B42-9DB8-D2B7A64ACDC7}">
    <text>Contract income</text>
  </threadedComment>
  <threadedComment ref="E21" dT="2025-03-26T20:44:42.35" personId="{A3FE0942-63B0-4590-AFC9-2B455CAE5A9E}" id="{0D081612-FDA5-42F7-AC60-CAB02080A49E}">
    <text>Money in/out</text>
  </threadedComment>
  <threadedComment ref="F21" dT="2025-03-26T20:42:16.36" personId="{A3FE0942-63B0-4590-AFC9-2B455CAE5A9E}" id="{7D6BDC54-8F9B-4086-AD95-61E13C4609E7}">
    <text>Conflagration income for BY24/26 is $74652 so far</text>
  </threadedComment>
  <threadedComment ref="G21" dT="2025-03-26T20:42:16.36" personId="{A3FE0942-63B0-4590-AFC9-2B455CAE5A9E}" id="{E7323928-6BF2-45F5-BE1C-B6DC33390168}">
    <text>Conflagration income for BY24/26 is $74652 so far</text>
  </threadedComment>
  <threadedComment ref="H21" dT="2025-03-26T20:42:16.36" personId="{A3FE0942-63B0-4590-AFC9-2B455CAE5A9E}" id="{AC59CCF9-CFF2-4970-A8C9-5CF66A1B8B18}">
    <text>Conflagration income for BY24/26 is $74652 so far</text>
  </threadedComment>
  <threadedComment ref="F24" dT="2025-03-26T20:40:43.36" personId="{A3FE0942-63B0-4590-AFC9-2B455CAE5A9E}" id="{F7A1F156-F31B-4429-99F9-574E49ECBDEA}">
    <text>Sale of surplus items, radios and generators</text>
  </threadedComment>
  <threadedComment ref="G24" dT="2025-03-26T20:40:43.36" personId="{A3FE0942-63B0-4590-AFC9-2B455CAE5A9E}" id="{4F96DD5C-D499-427F-AE30-D646A82936F3}">
    <text>Sale of surplus items, radios and generators</text>
  </threadedComment>
  <threadedComment ref="H24" dT="2025-03-26T20:40:43.36" personId="{A3FE0942-63B0-4590-AFC9-2B455CAE5A9E}" id="{2C61EE63-D7C4-4254-B9F3-9CBB2E690CE7}">
    <text>Sale of surplus items, radios and generators</text>
  </threadedComment>
  <threadedComment ref="F28" dT="2025-03-26T20:41:37.00" personId="{A3FE0942-63B0-4590-AFC9-2B455CAE5A9E}" id="{510FDDF4-818F-4B4B-B48D-2E7862C11E19}">
    <text>$35,000 OSFM staffing grant
$2640 OEM PPE ballistic helmet grant
$7379.22 VFA radio grant</text>
  </threadedComment>
  <threadedComment ref="G28" dT="2025-03-26T20:41:37.00" personId="{A3FE0942-63B0-4590-AFC9-2B455CAE5A9E}" id="{2770EF7B-7B17-4992-9A7F-A82F053BC4DF}">
    <text>$35,000 OSFM staffing grant
$2640 OEM PPE ballistic helmet grant
$7379.22 VFA radio grant</text>
  </threadedComment>
  <threadedComment ref="H28" dT="2025-03-26T20:41:37.00" personId="{A3FE0942-63B0-4590-AFC9-2B455CAE5A9E}" id="{1DF82E85-9056-4BD4-911F-3935A191B36B}">
    <text>$35,000 OSFM staffing grant
$2640 OEM PPE ballistic helmet grant
$7379.22 VFA radio grant</text>
  </threadedComment>
  <threadedComment ref="F34" dT="2025-03-26T20:43:56.40" personId="{A3FE0942-63B0-4590-AFC9-2B455CAE5A9E}" id="{FA670D64-6AB7-48CD-AB17-EC9569BF0549}">
    <text xml:space="preserve">Ask volunteers about how much
</text>
  </threadedComment>
  <threadedComment ref="G34" dT="2025-03-26T20:43:56.40" personId="{A3FE0942-63B0-4590-AFC9-2B455CAE5A9E}" id="{B7BD33C0-D711-425A-A598-22BF6B3287A6}">
    <text xml:space="preserve">Ask volunteers about how much
</text>
  </threadedComment>
  <threadedComment ref="H34" dT="2025-03-26T20:43:56.40" personId="{A3FE0942-63B0-4590-AFC9-2B455CAE5A9E}" id="{CB1744BC-BE8E-4B1B-BB8A-D7E2915332EE}">
    <text xml:space="preserve">Ask volunteers about how much
</text>
  </threadedComment>
  <threadedComment ref="F38" dT="2025-03-20T21:24:01.90" personId="{A3FE0942-63B0-4590-AFC9-2B455CAE5A9E}" id="{7C854BF5-15C2-41AD-9823-0F51432F1222}">
    <text>TAV: 502,623,260
plus 3.5% growth=
520,215,074 TAV
x .0010924= $568,283
at a collection rate of 96%
$545,550 to be received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14" dT="2025-03-26T22:16:23.90" personId="{A3FE0942-63B0-4590-AFC9-2B455CAE5A9E}" id="{011FAE22-5B24-4287-958E-214364A3B10E}">
    <text xml:space="preserve">Olsen: $34,000
Support/Training: 29000
Overtime: 10800
Total: 73800
</text>
  </threadedComment>
  <threadedComment ref="K14" dT="2025-03-26T22:16:23.90" personId="{A3FE0942-63B0-4590-AFC9-2B455CAE5A9E}" id="{240FAF16-DAE7-4C30-AA86-48E4DD0F6A50}">
    <text xml:space="preserve">Olsen: $34,000
Support/Training: 29000
Overtime: 10800
Total: 73800
</text>
  </threadedComment>
  <threadedComment ref="L14" dT="2025-03-26T22:16:23.90" personId="{A3FE0942-63B0-4590-AFC9-2B455CAE5A9E}" id="{D0D1ABE3-B220-4270-B1FE-99885E649C0C}">
    <text xml:space="preserve">Olsen: $34,000
Support/Training: 29000
Overtime: 10800
Total: 73800
</text>
  </threadedComment>
  <threadedComment ref="J15" dT="2025-03-26T22:18:38.84" personId="{A3FE0942-63B0-4590-AFC9-2B455CAE5A9E}" id="{3F12D221-FD48-4D00-9BD2-0B3A505119E8}">
    <text>Colleen estimated $13402</text>
  </threadedComment>
  <threadedComment ref="K15" dT="2025-03-26T22:18:38.84" personId="{A3FE0942-63B0-4590-AFC9-2B455CAE5A9E}" id="{28D078D8-DA77-4A10-AE41-4010FFC78F91}">
    <text>Colleen estimated $13402</text>
  </threadedComment>
  <threadedComment ref="L15" dT="2025-03-26T22:18:38.84" personId="{A3FE0942-63B0-4590-AFC9-2B455CAE5A9E}" id="{7610D1CC-C339-451E-AB69-FC2B51E98960}">
    <text>Colleen estimated $13402</text>
  </threadedComment>
  <threadedComment ref="J17" dT="2025-03-26T22:19:30.31" personId="{A3FE0942-63B0-4590-AFC9-2B455CAE5A9E}" id="{A8329F9D-96B7-42B7-B29B-E6A36E291F2D}">
    <text>IN/OUT</text>
  </threadedComment>
  <threadedComment ref="K17" dT="2025-03-26T22:19:30.31" personId="{A3FE0942-63B0-4590-AFC9-2B455CAE5A9E}" id="{0942DA19-15ED-4DDD-B578-0B2B5C23E8FF}">
    <text>IN/OUT</text>
  </threadedComment>
  <threadedComment ref="L17" dT="2025-03-26T22:19:30.31" personId="{A3FE0942-63B0-4590-AFC9-2B455CAE5A9E}" id="{F5B6A6ED-C50A-4322-8ADE-59ABB1C4090F}">
    <text>IN/OUT</text>
  </threadedComment>
  <threadedComment ref="J23" dT="2025-04-02T19:36:27.08" personId="{A3FE0942-63B0-4590-AFC9-2B455CAE5A9E}" id="{DED2B8C5-419F-4D32-B118-ECC1413C8C65}">
    <text>OSFM grant for staffing</text>
  </threadedComment>
  <threadedComment ref="K23" dT="2025-04-02T19:36:27.08" personId="{A3FE0942-63B0-4590-AFC9-2B455CAE5A9E}" id="{0625B8EF-BB32-4243-AA68-C7124AE3AAE0}">
    <text>OSFM grant for staffing</text>
  </threadedComment>
  <threadedComment ref="L23" dT="2025-04-02T19:36:27.08" personId="{A3FE0942-63B0-4590-AFC9-2B455CAE5A9E}" id="{B5F73AF0-9854-4881-8DC7-14B63BEF636C}">
    <text>OSFM grant for staffing</text>
  </threadedComment>
  <threadedComment ref="G24" dT="2025-04-02T19:52:15.00" personId="{A3FE0942-63B0-4590-AFC9-2B455CAE5A9E}" id="{0C84A382-FC95-4BA5-BA44-2152E01D1C9A}">
    <text xml:space="preserve">To cover staffing and overtime shortfall in levy budget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J15" dT="2025-03-26T20:48:44.08" personId="{A3FE0942-63B0-4590-AFC9-2B455CAE5A9E}" id="{3C5C04E1-43F3-4266-AF55-474C7FA508F6}">
    <text>Increased for upcoming Levy costs</text>
  </threadedComment>
  <threadedComment ref="K15" dT="2025-03-26T20:48:44.08" personId="{A3FE0942-63B0-4590-AFC9-2B455CAE5A9E}" id="{8D0606C5-E302-4B99-AFB5-7F3FA4C0A06F}">
    <text>Increased for upcoming Levy costs</text>
  </threadedComment>
  <threadedComment ref="L15" dT="2025-03-26T20:48:44.08" personId="{A3FE0942-63B0-4590-AFC9-2B455CAE5A9E}" id="{23DAB7A4-7A05-4227-9BBD-BD2F1D4DE906}">
    <text>Increased for upcoming Levy costs</text>
  </threadedComment>
  <threadedComment ref="J16" dT="2025-03-26T20:50:55.45" personId="{A3FE0942-63B0-4590-AFC9-2B455CAE5A9E}" id="{38D628C8-CD62-4478-9C5E-E33732DCC141}">
    <text>Need to buy a new computer</text>
  </threadedComment>
  <threadedComment ref="K16" dT="2025-03-26T20:50:55.45" personId="{A3FE0942-63B0-4590-AFC9-2B455CAE5A9E}" id="{4643FF2A-4F6A-4657-B96C-5A7F4A393DB7}">
    <text>Need to buy a new computer</text>
  </threadedComment>
  <threadedComment ref="L16" dT="2025-03-26T20:50:55.45" personId="{A3FE0942-63B0-4590-AFC9-2B455CAE5A9E}" id="{7AD9F744-0C24-48BC-BA75-3F796815F708}">
    <text>Need to buy a new computer</text>
  </threadedComment>
  <threadedComment ref="J19" dT="2025-03-26T20:56:57.54" personId="{A3FE0942-63B0-4590-AFC9-2B455CAE5A9E}" id="{D31CC5D4-8A9E-484D-A756-2C3547F4BDF4}">
    <text>Added money incase we have to replace siding at station 601</text>
  </threadedComment>
  <threadedComment ref="K19" dT="2025-03-26T20:56:57.54" personId="{A3FE0942-63B0-4590-AFC9-2B455CAE5A9E}" id="{2CF4530C-4FA9-4609-8BE8-28507FCC2B6B}">
    <text>Added money incase we have to replace siding at station 601</text>
  </threadedComment>
  <threadedComment ref="L19" dT="2025-03-26T20:56:57.54" personId="{A3FE0942-63B0-4590-AFC9-2B455CAE5A9E}" id="{03CB4FCC-A491-4AC9-BBB4-8C56C1597430}">
    <text>Added money incase we have to replace siding at station 601</text>
  </threadedComment>
  <threadedComment ref="J20" dT="2025-03-26T21:00:41.97" personId="{A3FE0942-63B0-4590-AFC9-2B455CAE5A9E}" id="{571A0213-3E2A-427C-8558-A0C2B9FBAD42}">
    <text>hearing of a possible 10% plus increase</text>
  </threadedComment>
  <threadedComment ref="K20" dT="2025-03-26T21:00:41.97" personId="{A3FE0942-63B0-4590-AFC9-2B455CAE5A9E}" id="{C1B7E9DC-98DB-4C69-9B43-FB712822525A}">
    <text>hearing of a possible 10% plus increase</text>
  </threadedComment>
  <threadedComment ref="L20" dT="2025-03-26T21:00:41.97" personId="{A3FE0942-63B0-4590-AFC9-2B455CAE5A9E}" id="{B55CD707-5838-4A53-B8FE-F6446170482A}">
    <text>hearing of a possible 10% plus increase</text>
  </threadedComment>
  <threadedComment ref="J22" dT="2025-03-26T21:11:41.44" personId="{A3FE0942-63B0-4590-AFC9-2B455CAE5A9E}" id="{CA7C1514-0CB9-494B-ADCF-57897E339CCC}">
    <text>Need to ask auditors about rate increase</text>
  </threadedComment>
  <threadedComment ref="K22" dT="2025-03-26T21:11:41.44" personId="{A3FE0942-63B0-4590-AFC9-2B455CAE5A9E}" id="{20B6E236-4130-45CD-AD83-3B2533CA007C}">
    <text>Need to ask auditors about rate increase</text>
  </threadedComment>
  <threadedComment ref="L22" dT="2025-03-26T21:11:41.44" personId="{A3FE0942-63B0-4590-AFC9-2B455CAE5A9E}" id="{BC1FBCED-EC9C-4640-BBFC-B0BDC993DEAD}">
    <text>Need to ask auditors about rate increase</text>
  </threadedComment>
  <threadedComment ref="J24" dT="2025-04-15T23:40:35.39" personId="{A3FE0942-63B0-4590-AFC9-2B455CAE5A9E}" id="{AAC89C66-D665-46AC-B21A-56C817659041}">
    <text>$21,500
+$7,380 VFA matching grant income
=$28,880</text>
  </threadedComment>
  <threadedComment ref="K24" dT="2025-04-15T23:40:35.39" personId="{A3FE0942-63B0-4590-AFC9-2B455CAE5A9E}" id="{D936B6BB-E906-4A2C-91A5-AEAF3B73C0EE}">
    <text>$21,500
+$7,380 VFA matching grant income
=$28,880</text>
  </threadedComment>
  <threadedComment ref="L24" dT="2025-04-15T23:40:35.39" personId="{A3FE0942-63B0-4590-AFC9-2B455CAE5A9E}" id="{2E6FA43F-8153-45C9-93E9-4F65951231BF}">
    <text>$21,500
+$7,380 VFA matching grant income
=$28,880</text>
  </threadedComment>
  <threadedComment ref="J26" dT="2025-03-26T21:36:18.38" personId="{A3FE0942-63B0-4590-AFC9-2B455CAE5A9E}" id="{A4CB0418-5E16-4DAD-9D71-7BFF96FF751F}">
    <text xml:space="preserve">We have bummed this line because we have a need to buy more fire hose
BK Mobile radio purchase off grant. 50/50. $7379.22 would be our contribution
</text>
  </threadedComment>
  <threadedComment ref="K26" dT="2025-03-26T21:36:18.38" personId="{A3FE0942-63B0-4590-AFC9-2B455CAE5A9E}" id="{8157048A-513E-435F-9533-31D617B52140}">
    <text xml:space="preserve">We have bummed this line because we have a need to buy more fire hose
BK Mobile radio purchase off grant. 50/50. $7379.22 would be our contribution
</text>
  </threadedComment>
  <threadedComment ref="L26" dT="2025-03-26T21:36:18.38" personId="{A3FE0942-63B0-4590-AFC9-2B455CAE5A9E}" id="{232741BB-331D-47DB-A6B3-39972A6433A8}">
    <text xml:space="preserve">We have bummed this line because we have a need to buy more fire hose
BK Mobile radio purchase off grant. 50/50. $7379.22 would be our contribution
</text>
  </threadedComment>
  <threadedComment ref="J27" dT="2025-04-03T20:58:35.40" personId="{A3FE0942-63B0-4590-AFC9-2B455CAE5A9E}" id="{38CAFA6A-AC7C-4C00-8783-9F9E34B0574F}">
    <text>Radio/pager maintenance $3535
IPAD RMS Maintenance $2525
Department IT services $2700/year for IT service. $5000/5500 one time for equipment. 
Active 911 $400/year
AT&amp;T data service for Ipads $4500/year</text>
  </threadedComment>
  <threadedComment ref="K27" dT="2025-04-03T20:58:35.40" personId="{A3FE0942-63B0-4590-AFC9-2B455CAE5A9E}" id="{E58190A9-F5EE-4964-924B-F875DAB932B1}">
    <text>Radio/pager maintenance $3535
IPAD RMS Maintenance $2525
Department IT services $2700/year for IT service. $5000/5500 one time for equipment. 
Active 911 $400/year
AT&amp;T data service for Ipads $4500/year</text>
  </threadedComment>
  <threadedComment ref="L27" dT="2025-04-03T20:58:35.40" personId="{A3FE0942-63B0-4590-AFC9-2B455CAE5A9E}" id="{2FD01F4A-9817-4E57-9D7C-C2192CBE5A1C}">
    <text>Radio/pager maintenance $3535
IPAD RMS Maintenance $2525
Department IT services $2700/year for IT service. $5000/5500 one time for equipment. 
Active 911 $400/year
AT&amp;T data service for Ipads $4500/year</text>
  </threadedComment>
  <threadedComment ref="J29" dT="2025-04-15T23:36:31.88" personId="{A3FE0942-63B0-4590-AFC9-2B455CAE5A9E}" id="{D7F5F1A8-C3B0-4AFE-935F-14BD41EF784F}">
    <text>$22,000 
+ $2640 Ballistic helmet grant purchase
=$24,640</text>
  </threadedComment>
  <threadedComment ref="K29" dT="2025-04-15T23:36:31.88" personId="{A3FE0942-63B0-4590-AFC9-2B455CAE5A9E}" id="{B1B171A8-812D-45AA-9C2B-362CE7C86A29}">
    <text>$22,000 
+ $2640 Ballistic helmet grant purchase
=$24,640</text>
  </threadedComment>
  <threadedComment ref="L29" dT="2025-04-15T23:36:31.88" personId="{A3FE0942-63B0-4590-AFC9-2B455CAE5A9E}" id="{25C1AB4C-6C62-430A-8D63-539A055099F4}">
    <text>$22,000 
+ $2640 Ballistic helmet grant purchase
=$24,640</text>
  </threadedComment>
  <threadedComment ref="J31" dT="2025-03-26T21:30:26.99" personId="{A3FE0942-63B0-4590-AFC9-2B455CAE5A9E}" id="{1417DBF8-B934-4354-B804-1E00EE9BB466}">
    <text>5% increase?</text>
  </threadedComment>
  <threadedComment ref="K31" dT="2025-03-26T21:30:26.99" personId="{A3FE0942-63B0-4590-AFC9-2B455CAE5A9E}" id="{B5F2B039-7789-42B6-BF5E-99902D4BF9B0}">
    <text>5% increase?</text>
  </threadedComment>
  <threadedComment ref="L31" dT="2025-03-26T21:30:26.99" personId="{A3FE0942-63B0-4590-AFC9-2B455CAE5A9E}" id="{47E3068D-B243-4CE2-82F6-59853D24AF46}">
    <text>5% increase?</text>
  </threadedComment>
  <threadedComment ref="J32" dT="2025-03-26T21:37:28.96" personId="{A3FE0942-63B0-4590-AFC9-2B455CAE5A9E}" id="{5F3C58CC-BAC2-4746-A29A-4DD544D4B914}">
    <text xml:space="preserve">Staying the same per Mitch. </text>
  </threadedComment>
  <threadedComment ref="K32" dT="2025-03-26T21:37:28.96" personId="{A3FE0942-63B0-4590-AFC9-2B455CAE5A9E}" id="{B0674445-78B5-4588-90FB-F9980CCEE9A4}">
    <text xml:space="preserve">Staying the same per Mitch. </text>
  </threadedComment>
  <threadedComment ref="L32" dT="2025-03-26T21:37:28.96" personId="{A3FE0942-63B0-4590-AFC9-2B455CAE5A9E}" id="{AD1C3F52-A7CF-424F-B4BA-5B6152D74C56}">
    <text xml:space="preserve">Staying the same per Mitch. 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J10" dT="2025-03-26T21:45:20.68" personId="{A3FE0942-63B0-4590-AFC9-2B455CAE5A9E}" id="{BEFD29A2-3F15-4E07-965B-A1AF2B25A87D}">
    <text>7/1/25 Interest payment 682.50
1/1/26 Interest 682.5  Principal 15,000
Fee 90$
Total: 16,455</text>
  </threadedComment>
  <threadedComment ref="K10" dT="2025-03-26T21:45:20.68" personId="{A3FE0942-63B0-4590-AFC9-2B455CAE5A9E}" id="{C61CC4BE-5867-4CFA-9CD0-9D9B948CD97F}">
    <text>7/1/25 Interest payment 682.50
1/1/26 Interest 682.5  Principal 15,000
Fee 90$
Total: 16,455</text>
  </threadedComment>
  <threadedComment ref="L10" dT="2025-03-26T21:45:20.68" personId="{A3FE0942-63B0-4590-AFC9-2B455CAE5A9E}" id="{23713F75-A1E9-4F97-A663-9ECD90D5ECAC}">
    <text>7/1/25 Interest payment 682.50
1/1/26 Interest 682.5  Principal 15,000
Fee 90$
Total: 16,455</text>
  </threadedComment>
  <threadedComment ref="J12" dT="2025-03-26T21:48:07.44" personId="{A3FE0942-63B0-4590-AFC9-2B455CAE5A9E}" id="{65B2469D-D087-4E2D-9B2C-42360052350F}">
    <text xml:space="preserve">7/1/25 interest payment $978.75
1/1/26 Interest payment $978.75
Principal payment $15,000
Fee $120
Total: 17077.5
</text>
  </threadedComment>
  <threadedComment ref="K12" dT="2025-03-26T21:48:07.44" personId="{A3FE0942-63B0-4590-AFC9-2B455CAE5A9E}" id="{1E5C67F1-FF0E-4F5E-82EB-D63FB7F8F7FB}">
    <text xml:space="preserve">7/1/25 interest payment $978.75
1/1/26 Interest payment $978.75
Principal payment $15,000
Fee $120
Total: 17077.5
</text>
  </threadedComment>
  <threadedComment ref="L12" dT="2025-03-26T21:48:07.44" personId="{A3FE0942-63B0-4590-AFC9-2B455CAE5A9E}" id="{687D4700-E939-4027-B6EC-D3DEFC457B96}">
    <text xml:space="preserve">7/1/25 interest payment $978.75
1/1/26 Interest payment $978.75
Principal payment $15,000
Fee $120
Total: 17077.5
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G19" dT="2025-03-26T22:34:47.08" personId="{A3FE0942-63B0-4590-AFC9-2B455CAE5A9E}" id="{207B4E52-647A-43BC-83E1-1B68B4D38E54}">
    <text>This number must match LB 50 and Resolution: INFO
Talk with budget comity about levying the full amount to build up the fund and make extra principle payments in future. 
TAV: 520,215,074 x .0004= $228,894
Ask for $228,000 @ 96%= 218,880</text>
  </threadedComment>
  <threadedComment ref="H19" dT="2025-03-26T22:34:47.08" personId="{A3FE0942-63B0-4590-AFC9-2B455CAE5A9E}" id="{14003C2A-EFB7-4603-B979-C55AF62389DB}">
    <text>This number must match LB 50 and Resolution: INFO
Talk with budget comity about levying the full amount to build up the fund and make extra principle payments in future. 
TAV: 520,215,074 x .0004= $228,894
Ask for $228,000 @ 96%= 218,880</text>
  </threadedComment>
  <threadedComment ref="I19" dT="2025-03-26T22:34:47.08" personId="{A3FE0942-63B0-4590-AFC9-2B455CAE5A9E}" id="{D205556A-4480-4B0E-9A37-079B9885A21C}">
    <text>This number must match LB 50 and Resolution: INFO
Talk with budget comity about levying the full amount to build up the fund and make extra principle payments in future. 
TAV: 520,215,074 x .0004= $228,894
Ask for $228,000 @ 96%= 218,880</text>
  </threadedComment>
  <threadedComment ref="G35" dT="2025-03-26T22:38:38.69" personId="{A3FE0942-63B0-4590-AFC9-2B455CAE5A9E}" id="{223DCCEE-2730-4234-B070-CA749F7A9CA5}">
    <text xml:space="preserve">$300 fees + $1000 misc.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EFCFC-A451-41EF-9713-0CAB9E3F5689}">
  <sheetPr>
    <pageSetUpPr fitToPage="1"/>
  </sheetPr>
  <dimension ref="A1:I43"/>
  <sheetViews>
    <sheetView zoomScaleNormal="100" workbookViewId="0">
      <selection activeCell="H10" sqref="H10:H34"/>
    </sheetView>
  </sheetViews>
  <sheetFormatPr defaultColWidth="0" defaultRowHeight="15.75"/>
  <cols>
    <col min="1" max="1" width="3.28515625" style="111" customWidth="1"/>
    <col min="2" max="3" width="15.7109375" style="111" bestFit="1" customWidth="1"/>
    <col min="4" max="4" width="15.7109375" style="110" bestFit="1" customWidth="1"/>
    <col min="5" max="5" width="52.7109375" style="68" customWidth="1"/>
    <col min="6" max="6" width="15.7109375" style="68" bestFit="1" customWidth="1"/>
    <col min="7" max="8" width="11.7109375" style="68" customWidth="1"/>
    <col min="9" max="9" width="3.5703125" style="68" customWidth="1"/>
    <col min="10" max="10" width="4.42578125" style="68" customWidth="1"/>
    <col min="11" max="16384" width="0" style="68" hidden="1"/>
  </cols>
  <sheetData>
    <row r="1" spans="1:9" ht="15.75" customHeight="1">
      <c r="B1" s="258"/>
      <c r="C1" s="258"/>
      <c r="E1" s="108"/>
      <c r="G1" s="262"/>
      <c r="H1" s="262"/>
      <c r="I1" s="229"/>
    </row>
    <row r="2" spans="1:9" ht="18" customHeight="1">
      <c r="B2" s="259" t="s">
        <v>0</v>
      </c>
      <c r="C2" s="258"/>
      <c r="E2" s="109" t="s">
        <v>1</v>
      </c>
      <c r="G2" s="262"/>
      <c r="H2" s="262"/>
      <c r="I2" s="229"/>
    </row>
    <row r="3" spans="1:9" ht="15.75" customHeight="1">
      <c r="B3" s="259" t="s">
        <v>2</v>
      </c>
      <c r="C3" s="258"/>
      <c r="E3" s="108" t="s">
        <v>3</v>
      </c>
      <c r="F3" s="261" t="s">
        <v>4</v>
      </c>
      <c r="G3" s="262"/>
      <c r="H3" s="262"/>
      <c r="I3" s="112"/>
    </row>
    <row r="4" spans="1:9" ht="12" customHeight="1">
      <c r="B4" s="258"/>
      <c r="C4" s="258"/>
      <c r="E4" s="107"/>
      <c r="F4" s="260"/>
      <c r="G4" s="260"/>
      <c r="H4" s="260"/>
    </row>
    <row r="5" spans="1:9" ht="15.75" customHeight="1">
      <c r="A5" s="241"/>
      <c r="B5" s="249" t="s">
        <v>5</v>
      </c>
      <c r="C5" s="250"/>
      <c r="D5" s="250"/>
      <c r="E5" s="255" t="s">
        <v>6</v>
      </c>
      <c r="F5" s="246" t="s">
        <v>7</v>
      </c>
      <c r="G5" s="247"/>
      <c r="H5" s="248"/>
      <c r="I5" s="263"/>
    </row>
    <row r="6" spans="1:9" ht="15.75" customHeight="1">
      <c r="A6" s="242"/>
      <c r="B6" s="251" t="s">
        <v>8</v>
      </c>
      <c r="C6" s="252"/>
      <c r="D6" s="253" t="s">
        <v>9</v>
      </c>
      <c r="E6" s="249"/>
      <c r="F6" s="253" t="s">
        <v>10</v>
      </c>
      <c r="G6" s="253" t="s">
        <v>11</v>
      </c>
      <c r="H6" s="253" t="s">
        <v>12</v>
      </c>
      <c r="I6" s="264"/>
    </row>
    <row r="7" spans="1:9" ht="15.75" customHeight="1">
      <c r="A7" s="242"/>
      <c r="B7" s="244" t="s">
        <v>13</v>
      </c>
      <c r="C7" s="253" t="s">
        <v>14</v>
      </c>
      <c r="D7" s="254"/>
      <c r="E7" s="249"/>
      <c r="F7" s="254"/>
      <c r="G7" s="251"/>
      <c r="H7" s="254"/>
      <c r="I7" s="264"/>
    </row>
    <row r="8" spans="1:9" ht="15.75" customHeight="1">
      <c r="A8" s="243"/>
      <c r="B8" s="245"/>
      <c r="C8" s="254"/>
      <c r="D8" s="254"/>
      <c r="E8" s="249"/>
      <c r="F8" s="254"/>
      <c r="G8" s="251"/>
      <c r="H8" s="254"/>
      <c r="I8" s="265"/>
    </row>
    <row r="9" spans="1:9" ht="12.6" customHeight="1">
      <c r="A9" s="81"/>
      <c r="B9" s="101"/>
      <c r="C9" s="101"/>
      <c r="D9" s="81"/>
      <c r="E9" s="81"/>
      <c r="F9" s="81"/>
      <c r="G9" s="81"/>
      <c r="H9" s="81"/>
      <c r="I9" s="81"/>
    </row>
    <row r="10" spans="1:9" ht="15" customHeight="1">
      <c r="A10" s="81">
        <v>1</v>
      </c>
      <c r="B10" s="128">
        <v>486902</v>
      </c>
      <c r="C10" s="122">
        <v>472000</v>
      </c>
      <c r="D10" s="159">
        <v>409000</v>
      </c>
      <c r="E10" s="132" t="s">
        <v>15</v>
      </c>
      <c r="F10" s="225">
        <v>490000</v>
      </c>
      <c r="G10" s="225">
        <v>490000</v>
      </c>
      <c r="H10" s="225">
        <v>490000</v>
      </c>
      <c r="I10" s="81">
        <v>1</v>
      </c>
    </row>
    <row r="11" spans="1:9" ht="15" customHeight="1">
      <c r="A11" s="81">
        <v>2</v>
      </c>
      <c r="B11" s="128"/>
      <c r="C11" s="122" t="s">
        <v>16</v>
      </c>
      <c r="D11" s="159" t="s">
        <v>16</v>
      </c>
      <c r="E11" s="132" t="s">
        <v>17</v>
      </c>
      <c r="F11" s="160"/>
      <c r="G11" s="160"/>
      <c r="H11" s="160"/>
      <c r="I11" s="81">
        <v>2</v>
      </c>
    </row>
    <row r="12" spans="1:9" ht="15" customHeight="1">
      <c r="A12" s="81">
        <v>3</v>
      </c>
      <c r="B12" s="133">
        <v>5438</v>
      </c>
      <c r="C12" s="122">
        <v>5406.82</v>
      </c>
      <c r="D12" s="159">
        <v>5000</v>
      </c>
      <c r="E12" s="132" t="s">
        <v>18</v>
      </c>
      <c r="F12" s="160">
        <v>5000</v>
      </c>
      <c r="G12" s="160">
        <v>5000</v>
      </c>
      <c r="H12" s="160">
        <v>5000</v>
      </c>
      <c r="I12" s="81">
        <v>3</v>
      </c>
    </row>
    <row r="13" spans="1:9" ht="15" customHeight="1">
      <c r="A13" s="81">
        <v>4</v>
      </c>
      <c r="B13" s="128">
        <v>20094.189999999999</v>
      </c>
      <c r="C13" s="122">
        <v>24609</v>
      </c>
      <c r="D13" s="159">
        <v>10000</v>
      </c>
      <c r="E13" s="132" t="s">
        <v>19</v>
      </c>
      <c r="F13" s="160">
        <v>10000</v>
      </c>
      <c r="G13" s="160">
        <v>10000</v>
      </c>
      <c r="H13" s="160">
        <v>10000</v>
      </c>
      <c r="I13" s="81">
        <v>4</v>
      </c>
    </row>
    <row r="14" spans="1:9" ht="15" customHeight="1">
      <c r="A14" s="81">
        <v>5</v>
      </c>
      <c r="B14" s="128"/>
      <c r="C14" s="122" t="s">
        <v>16</v>
      </c>
      <c r="D14" s="159" t="s">
        <v>16</v>
      </c>
      <c r="E14" s="127"/>
      <c r="F14" s="160"/>
      <c r="G14" s="160"/>
      <c r="H14" s="160"/>
      <c r="I14" s="81">
        <v>5</v>
      </c>
    </row>
    <row r="15" spans="1:9" ht="15" customHeight="1">
      <c r="A15" s="81">
        <v>6</v>
      </c>
      <c r="B15" s="128">
        <v>30000</v>
      </c>
      <c r="C15" s="122">
        <v>60000</v>
      </c>
      <c r="D15" s="159">
        <v>0</v>
      </c>
      <c r="E15" s="127" t="s">
        <v>20</v>
      </c>
      <c r="F15" s="160">
        <v>0</v>
      </c>
      <c r="G15" s="160">
        <v>0</v>
      </c>
      <c r="H15" s="160">
        <v>0</v>
      </c>
      <c r="I15" s="81">
        <v>6</v>
      </c>
    </row>
    <row r="16" spans="1:9" ht="15" customHeight="1">
      <c r="A16" s="81">
        <v>7</v>
      </c>
      <c r="B16" s="128"/>
      <c r="C16" s="122"/>
      <c r="D16" s="159"/>
      <c r="E16" s="127"/>
      <c r="F16" s="160"/>
      <c r="G16" s="160"/>
      <c r="H16" s="160"/>
      <c r="I16" s="81">
        <v>7</v>
      </c>
    </row>
    <row r="17" spans="1:9" ht="15" customHeight="1">
      <c r="A17" s="81">
        <v>8</v>
      </c>
      <c r="B17" s="128"/>
      <c r="C17" s="122"/>
      <c r="D17" s="159"/>
      <c r="E17" s="127"/>
      <c r="F17" s="160"/>
      <c r="G17" s="160"/>
      <c r="H17" s="160"/>
      <c r="I17" s="81">
        <v>8</v>
      </c>
    </row>
    <row r="18" spans="1:9" ht="15" customHeight="1">
      <c r="A18" s="81">
        <v>9</v>
      </c>
      <c r="B18" s="128"/>
      <c r="C18" s="122"/>
      <c r="D18" s="159"/>
      <c r="E18" s="127" t="s">
        <v>21</v>
      </c>
      <c r="F18" s="160"/>
      <c r="G18" s="160"/>
      <c r="H18" s="160"/>
      <c r="I18" s="81">
        <v>9</v>
      </c>
    </row>
    <row r="19" spans="1:9" ht="15" customHeight="1">
      <c r="A19" s="81">
        <v>10</v>
      </c>
      <c r="B19" s="128">
        <v>17760.62</v>
      </c>
      <c r="C19" s="122">
        <v>19536</v>
      </c>
      <c r="D19" s="159">
        <v>16500</v>
      </c>
      <c r="E19" s="127" t="s">
        <v>22</v>
      </c>
      <c r="F19" s="160">
        <v>18000</v>
      </c>
      <c r="G19" s="160">
        <v>18000</v>
      </c>
      <c r="H19" s="160">
        <v>18000</v>
      </c>
      <c r="I19" s="81">
        <v>10</v>
      </c>
    </row>
    <row r="20" spans="1:9" ht="15" customHeight="1">
      <c r="A20" s="81">
        <v>11</v>
      </c>
      <c r="B20" s="131"/>
      <c r="C20" s="122" t="s">
        <v>16</v>
      </c>
      <c r="D20" s="159" t="s">
        <v>16</v>
      </c>
      <c r="E20" s="130" t="s">
        <v>16</v>
      </c>
      <c r="F20" s="160"/>
      <c r="G20" s="160"/>
      <c r="H20" s="160"/>
      <c r="I20" s="81">
        <v>11</v>
      </c>
    </row>
    <row r="21" spans="1:9" ht="15" customHeight="1">
      <c r="A21" s="81">
        <v>12</v>
      </c>
      <c r="B21" s="128">
        <v>48186.53</v>
      </c>
      <c r="C21" s="122">
        <v>101899.61</v>
      </c>
      <c r="D21" s="159">
        <v>50000</v>
      </c>
      <c r="E21" s="127" t="s">
        <v>23</v>
      </c>
      <c r="F21" s="160">
        <v>75000</v>
      </c>
      <c r="G21" s="160">
        <v>75000</v>
      </c>
      <c r="H21" s="160">
        <v>75000</v>
      </c>
      <c r="I21" s="81">
        <v>12</v>
      </c>
    </row>
    <row r="22" spans="1:9" ht="15" customHeight="1">
      <c r="A22" s="81">
        <v>13</v>
      </c>
      <c r="B22" s="128" t="s">
        <v>16</v>
      </c>
      <c r="C22" s="122" t="s">
        <v>16</v>
      </c>
      <c r="D22" s="159" t="s">
        <v>16</v>
      </c>
      <c r="F22" s="160"/>
      <c r="G22" s="160"/>
      <c r="H22" s="160"/>
      <c r="I22" s="81">
        <v>13</v>
      </c>
    </row>
    <row r="23" spans="1:9" ht="15" customHeight="1">
      <c r="A23" s="81">
        <v>14</v>
      </c>
      <c r="B23" s="128">
        <v>0</v>
      </c>
      <c r="C23" s="122">
        <v>50</v>
      </c>
      <c r="D23" s="159">
        <v>0</v>
      </c>
      <c r="E23" s="130" t="s">
        <v>24</v>
      </c>
      <c r="F23" s="160">
        <v>0</v>
      </c>
      <c r="G23" s="160">
        <v>0</v>
      </c>
      <c r="H23" s="160">
        <v>0</v>
      </c>
      <c r="I23" s="81">
        <v>14</v>
      </c>
    </row>
    <row r="24" spans="1:9" ht="15" customHeight="1">
      <c r="A24" s="81">
        <v>15</v>
      </c>
      <c r="B24" s="128">
        <v>0</v>
      </c>
      <c r="C24" s="122">
        <v>75000</v>
      </c>
      <c r="D24" s="159">
        <v>0</v>
      </c>
      <c r="E24" s="130" t="s">
        <v>25</v>
      </c>
      <c r="F24" s="160">
        <v>2000</v>
      </c>
      <c r="G24" s="160">
        <v>2000</v>
      </c>
      <c r="H24" s="160">
        <v>2000</v>
      </c>
      <c r="I24" s="81">
        <v>15</v>
      </c>
    </row>
    <row r="25" spans="1:9" ht="15" customHeight="1">
      <c r="A25" s="81">
        <v>16</v>
      </c>
      <c r="B25" s="128">
        <v>0</v>
      </c>
      <c r="C25" s="122">
        <v>3105</v>
      </c>
      <c r="D25" s="159">
        <v>0</v>
      </c>
      <c r="E25" s="127" t="s">
        <v>26</v>
      </c>
      <c r="F25" s="160">
        <v>0</v>
      </c>
      <c r="G25" s="160">
        <v>0</v>
      </c>
      <c r="H25" s="160">
        <v>0</v>
      </c>
      <c r="I25" s="81">
        <v>16</v>
      </c>
    </row>
    <row r="26" spans="1:9" ht="15" customHeight="1">
      <c r="A26" s="81">
        <v>17</v>
      </c>
      <c r="B26" s="128"/>
      <c r="C26" s="122" t="s">
        <v>16</v>
      </c>
      <c r="D26" s="159" t="s">
        <v>16</v>
      </c>
      <c r="E26" s="127"/>
      <c r="F26" s="160"/>
      <c r="G26" s="160"/>
      <c r="H26" s="160"/>
      <c r="I26" s="81">
        <v>17</v>
      </c>
    </row>
    <row r="27" spans="1:9" ht="15" customHeight="1">
      <c r="A27" s="81">
        <v>18</v>
      </c>
      <c r="B27" s="128">
        <v>0</v>
      </c>
      <c r="C27" s="122">
        <v>0</v>
      </c>
      <c r="D27" s="159">
        <v>0</v>
      </c>
      <c r="E27" s="127" t="s">
        <v>27</v>
      </c>
      <c r="F27" s="160">
        <v>0</v>
      </c>
      <c r="G27" s="160">
        <v>0</v>
      </c>
      <c r="H27" s="160">
        <v>0</v>
      </c>
      <c r="I27" s="81">
        <v>18</v>
      </c>
    </row>
    <row r="28" spans="1:9" ht="15" customHeight="1">
      <c r="A28" s="81">
        <v>19</v>
      </c>
      <c r="B28" s="128">
        <v>70774.5</v>
      </c>
      <c r="C28" s="122">
        <v>46879</v>
      </c>
      <c r="D28" s="159">
        <v>35000</v>
      </c>
      <c r="E28" s="127" t="s">
        <v>28</v>
      </c>
      <c r="F28" s="160">
        <v>45020</v>
      </c>
      <c r="G28" s="160">
        <v>45020</v>
      </c>
      <c r="H28" s="160">
        <v>45020</v>
      </c>
      <c r="I28" s="81">
        <v>19</v>
      </c>
    </row>
    <row r="29" spans="1:9" ht="28.5" customHeight="1">
      <c r="A29" s="81">
        <v>20</v>
      </c>
      <c r="B29" s="128"/>
      <c r="C29" s="122" t="s">
        <v>16</v>
      </c>
      <c r="D29" s="159" t="s">
        <v>16</v>
      </c>
      <c r="E29" s="227" t="s">
        <v>29</v>
      </c>
      <c r="F29" s="160"/>
      <c r="G29" s="160"/>
      <c r="H29" s="160"/>
      <c r="I29" s="81">
        <v>20</v>
      </c>
    </row>
    <row r="30" spans="1:9" ht="15" customHeight="1">
      <c r="A30" s="81">
        <v>21</v>
      </c>
      <c r="B30" s="128"/>
      <c r="C30" s="122">
        <v>0</v>
      </c>
      <c r="D30" s="159">
        <v>0</v>
      </c>
      <c r="E30" s="127" t="s">
        <v>30</v>
      </c>
      <c r="F30" s="160">
        <v>0</v>
      </c>
      <c r="G30" s="160">
        <v>0</v>
      </c>
      <c r="H30" s="160">
        <v>0</v>
      </c>
      <c r="I30" s="81">
        <v>21</v>
      </c>
    </row>
    <row r="31" spans="1:9" ht="15" customHeight="1">
      <c r="A31" s="81">
        <v>22</v>
      </c>
      <c r="B31" s="128"/>
      <c r="C31" s="122" t="s">
        <v>16</v>
      </c>
      <c r="D31" s="159" t="s">
        <v>16</v>
      </c>
      <c r="E31" s="127"/>
      <c r="F31" s="160"/>
      <c r="G31" s="160"/>
      <c r="H31" s="160"/>
      <c r="I31" s="81">
        <v>22</v>
      </c>
    </row>
    <row r="32" spans="1:9" ht="14.25" customHeight="1">
      <c r="A32" s="81">
        <v>23</v>
      </c>
      <c r="B32" s="129">
        <v>1207.24</v>
      </c>
      <c r="C32" s="122">
        <v>4142</v>
      </c>
      <c r="D32" s="159">
        <v>0</v>
      </c>
      <c r="E32" s="127" t="s">
        <v>31</v>
      </c>
      <c r="F32" s="160">
        <v>0</v>
      </c>
      <c r="G32" s="160">
        <v>0</v>
      </c>
      <c r="H32" s="160">
        <v>0</v>
      </c>
      <c r="I32" s="81">
        <v>23</v>
      </c>
    </row>
    <row r="33" spans="1:9" ht="15" customHeight="1">
      <c r="A33" s="81">
        <v>24</v>
      </c>
      <c r="B33" s="128"/>
      <c r="C33" s="122" t="s">
        <v>16</v>
      </c>
      <c r="D33" s="159" t="s">
        <v>16</v>
      </c>
      <c r="F33" s="160"/>
      <c r="G33" s="160"/>
      <c r="H33" s="160"/>
      <c r="I33" s="81">
        <v>24</v>
      </c>
    </row>
    <row r="34" spans="1:9" ht="15" customHeight="1">
      <c r="A34" s="81">
        <v>25</v>
      </c>
      <c r="B34" s="128">
        <v>0</v>
      </c>
      <c r="C34" s="122">
        <v>6000</v>
      </c>
      <c r="D34" s="159">
        <v>6000</v>
      </c>
      <c r="E34" s="127" t="s">
        <v>32</v>
      </c>
      <c r="F34" s="160">
        <v>6000</v>
      </c>
      <c r="G34" s="160">
        <v>6000</v>
      </c>
      <c r="H34" s="160">
        <v>6000</v>
      </c>
      <c r="I34" s="81">
        <v>25</v>
      </c>
    </row>
    <row r="35" spans="1:9" ht="15" customHeight="1">
      <c r="A35" s="81">
        <v>26</v>
      </c>
      <c r="B35" s="128"/>
      <c r="C35" s="122" t="s">
        <v>16</v>
      </c>
      <c r="D35" s="159" t="s">
        <v>16</v>
      </c>
      <c r="E35" s="127"/>
      <c r="F35" s="160"/>
      <c r="G35" s="160"/>
      <c r="H35" s="122"/>
      <c r="I35" s="81">
        <v>26</v>
      </c>
    </row>
    <row r="36" spans="1:9" ht="15" customHeight="1">
      <c r="A36" s="81">
        <v>27</v>
      </c>
      <c r="B36" s="124"/>
      <c r="C36" s="119"/>
      <c r="D36" s="119"/>
      <c r="E36" s="126"/>
      <c r="F36" s="119"/>
      <c r="G36" s="119"/>
      <c r="H36" s="119"/>
      <c r="I36" s="81">
        <v>27</v>
      </c>
    </row>
    <row r="37" spans="1:9" ht="15" customHeight="1">
      <c r="A37" s="81">
        <v>28</v>
      </c>
      <c r="B37" s="125">
        <f>SUM(B10:B34)</f>
        <v>680363.08</v>
      </c>
      <c r="C37" s="122">
        <f>SUM(C10:C34)</f>
        <v>818627.43</v>
      </c>
      <c r="D37" s="122">
        <f>SUM(D10:D34)</f>
        <v>531500</v>
      </c>
      <c r="E37" s="123" t="s">
        <v>33</v>
      </c>
      <c r="F37" s="122">
        <f>SUM(F10:F34)</f>
        <v>651020</v>
      </c>
      <c r="G37" s="122">
        <f>SUM(G10:G34)</f>
        <v>651020</v>
      </c>
      <c r="H37" s="122">
        <f>SUM(H10:H35)</f>
        <v>651020</v>
      </c>
      <c r="I37" s="81">
        <v>28</v>
      </c>
    </row>
    <row r="38" spans="1:9" ht="15" customHeight="1">
      <c r="A38" s="81">
        <v>29</v>
      </c>
      <c r="B38" s="124"/>
      <c r="C38" s="124">
        <v>504000</v>
      </c>
      <c r="D38" s="122">
        <v>533060</v>
      </c>
      <c r="E38" s="123" t="s">
        <v>34</v>
      </c>
      <c r="F38" s="221">
        <v>545550</v>
      </c>
      <c r="G38" s="122"/>
      <c r="H38" s="122"/>
      <c r="I38" s="81">
        <v>29</v>
      </c>
    </row>
    <row r="39" spans="1:9" ht="15" customHeight="1" thickBot="1">
      <c r="A39" s="77">
        <v>30</v>
      </c>
      <c r="B39" s="121">
        <v>492339</v>
      </c>
      <c r="C39" s="121">
        <v>510412.15</v>
      </c>
      <c r="D39" s="119"/>
      <c r="E39" s="120" t="s">
        <v>35</v>
      </c>
      <c r="F39" s="119"/>
      <c r="G39" s="119"/>
      <c r="H39" s="119"/>
      <c r="I39" s="81">
        <v>30</v>
      </c>
    </row>
    <row r="40" spans="1:9" ht="15" customHeight="1" thickBot="1">
      <c r="A40" s="86">
        <v>31</v>
      </c>
      <c r="B40" s="223">
        <f>SUM(B37,B39)</f>
        <v>1172702.08</v>
      </c>
      <c r="C40" s="223">
        <f>SUM(C37,C39)</f>
        <v>1329039.58</v>
      </c>
      <c r="D40" s="222">
        <f>SUM(D37:D38)</f>
        <v>1064560</v>
      </c>
      <c r="E40" s="118" t="s">
        <v>36</v>
      </c>
      <c r="F40" s="222">
        <f>SUM(F37:F38)</f>
        <v>1196570</v>
      </c>
      <c r="G40" s="117">
        <f>SUM(G37:G38)</f>
        <v>651020</v>
      </c>
      <c r="H40" s="117">
        <f>SUM(H37:H38)</f>
        <v>651020</v>
      </c>
      <c r="I40" s="116">
        <v>31</v>
      </c>
    </row>
    <row r="41" spans="1:9" ht="15" customHeight="1">
      <c r="A41" s="114"/>
      <c r="D41" s="256" t="s">
        <v>37</v>
      </c>
      <c r="E41" s="257"/>
      <c r="F41" s="257"/>
      <c r="G41" s="115"/>
      <c r="H41" s="114"/>
      <c r="I41" s="114"/>
    </row>
    <row r="42" spans="1:9" ht="15.75" customHeight="1">
      <c r="C42" s="113"/>
    </row>
    <row r="43" spans="1:9" ht="19.5" customHeight="1">
      <c r="E43" s="112"/>
      <c r="F43" s="69"/>
    </row>
  </sheetData>
  <mergeCells count="21">
    <mergeCell ref="I5:I8"/>
    <mergeCell ref="G2:H2"/>
    <mergeCell ref="G1:H1"/>
    <mergeCell ref="H6:H8"/>
    <mergeCell ref="F6:F8"/>
    <mergeCell ref="G6:G8"/>
    <mergeCell ref="D41:F41"/>
    <mergeCell ref="B1:C1"/>
    <mergeCell ref="B2:C2"/>
    <mergeCell ref="B3:C3"/>
    <mergeCell ref="B4:C4"/>
    <mergeCell ref="F4:H4"/>
    <mergeCell ref="F3:H3"/>
    <mergeCell ref="A5:A8"/>
    <mergeCell ref="B7:B8"/>
    <mergeCell ref="F5:H5"/>
    <mergeCell ref="B5:D5"/>
    <mergeCell ref="B6:C6"/>
    <mergeCell ref="C7:C8"/>
    <mergeCell ref="D6:D8"/>
    <mergeCell ref="E5:E8"/>
  </mergeCells>
  <printOptions horizontalCentered="1"/>
  <pageMargins left="0.24" right="0.33" top="0.26" bottom="0.25" header="0.17" footer="0"/>
  <pageSetup scale="91" orientation="landscape" r:id="rId1"/>
  <headerFooter>
    <oddHeader>&amp;L&amp;C&amp;R</oddHeader>
    <oddFooter>&amp;L&amp;C&amp;RPage _______</oddFooter>
    <evenHeader>&amp;L&amp;C&amp;R</evenHeader>
    <evenFooter>&amp;L&amp;C&amp;RPage _______</even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opLeftCell="B1" workbookViewId="0">
      <selection activeCell="L10" sqref="L10:L24"/>
    </sheetView>
  </sheetViews>
  <sheetFormatPr defaultColWidth="14.42578125" defaultRowHeight="15" customHeight="1"/>
  <cols>
    <col min="1" max="1" width="2.7109375" customWidth="1"/>
    <col min="2" max="2" width="12" customWidth="1"/>
    <col min="3" max="3" width="11.7109375" customWidth="1"/>
    <col min="4" max="4" width="16.28515625" bestFit="1" customWidth="1"/>
    <col min="5" max="6" width="14.7109375" customWidth="1"/>
    <col min="7" max="7" width="36.7109375" customWidth="1"/>
    <col min="8" max="8" width="8.85546875" customWidth="1"/>
    <col min="9" max="9" width="4" customWidth="1"/>
    <col min="10" max="12" width="11.7109375" customWidth="1"/>
    <col min="13" max="13" width="2.7109375" customWidth="1"/>
    <col min="14" max="15" width="9.140625" customWidth="1"/>
    <col min="16" max="26" width="8.7109375" customWidth="1"/>
  </cols>
  <sheetData>
    <row r="1" spans="1:15" ht="12.75" customHeight="1">
      <c r="A1" s="1"/>
      <c r="B1" s="266"/>
      <c r="C1" s="267"/>
      <c r="D1" s="267"/>
      <c r="E1" s="293" t="s">
        <v>38</v>
      </c>
      <c r="F1" s="293"/>
      <c r="G1" s="293"/>
      <c r="H1" s="266"/>
      <c r="I1" s="267"/>
      <c r="J1" s="267"/>
      <c r="K1" s="267"/>
      <c r="L1" s="267"/>
      <c r="M1" s="267"/>
      <c r="N1" s="1"/>
      <c r="O1" s="1"/>
    </row>
    <row r="2" spans="1:15" ht="12.75" customHeight="1">
      <c r="A2" s="1"/>
      <c r="B2" s="292" t="s">
        <v>0</v>
      </c>
      <c r="C2" s="267"/>
      <c r="D2" s="267"/>
      <c r="E2" s="293"/>
      <c r="F2" s="293"/>
      <c r="G2" s="293"/>
      <c r="H2" s="266"/>
      <c r="I2" s="267"/>
      <c r="J2" s="267"/>
      <c r="K2" s="267"/>
      <c r="L2" s="267"/>
      <c r="M2" s="267"/>
      <c r="N2" s="1"/>
      <c r="O2" s="1"/>
    </row>
    <row r="3" spans="1:15" ht="12.75" customHeight="1">
      <c r="A3" s="1"/>
      <c r="B3" s="292" t="s">
        <v>39</v>
      </c>
      <c r="C3" s="267"/>
      <c r="D3" s="267"/>
      <c r="E3" s="290" t="s">
        <v>3</v>
      </c>
      <c r="F3" s="267"/>
      <c r="G3" s="267"/>
      <c r="H3" s="291" t="s">
        <v>40</v>
      </c>
      <c r="I3" s="267"/>
      <c r="J3" s="267"/>
      <c r="K3" s="267"/>
      <c r="L3" s="267"/>
      <c r="M3" s="267"/>
      <c r="N3" s="1"/>
      <c r="O3" s="1"/>
    </row>
    <row r="4" spans="1:15" ht="12.75" customHeight="1">
      <c r="A4" s="1"/>
      <c r="B4" s="266"/>
      <c r="C4" s="267"/>
      <c r="D4" s="267"/>
      <c r="E4" s="1"/>
      <c r="F4" s="1"/>
      <c r="G4" s="1"/>
      <c r="H4" s="266"/>
      <c r="I4" s="267"/>
      <c r="J4" s="267"/>
      <c r="K4" s="267"/>
      <c r="L4" s="267"/>
      <c r="M4" s="267"/>
      <c r="N4" s="1"/>
      <c r="O4" s="1"/>
    </row>
    <row r="5" spans="1:15" ht="12.75" customHeight="1">
      <c r="A5" s="268"/>
      <c r="B5" s="271" t="s">
        <v>5</v>
      </c>
      <c r="C5" s="272"/>
      <c r="D5" s="273"/>
      <c r="E5" s="284" t="s">
        <v>41</v>
      </c>
      <c r="F5" s="285"/>
      <c r="G5" s="286"/>
      <c r="H5" s="274" t="s">
        <v>42</v>
      </c>
      <c r="I5" s="275" t="s">
        <v>43</v>
      </c>
      <c r="J5" s="276" t="s">
        <v>7</v>
      </c>
      <c r="K5" s="277"/>
      <c r="L5" s="278"/>
      <c r="M5" s="268"/>
      <c r="N5" s="1"/>
      <c r="O5" s="1"/>
    </row>
    <row r="6" spans="1:15" ht="12.75" customHeight="1">
      <c r="A6" s="269"/>
      <c r="B6" s="251" t="s">
        <v>8</v>
      </c>
      <c r="C6" s="252"/>
      <c r="D6" s="253" t="s">
        <v>9</v>
      </c>
      <c r="E6" s="287"/>
      <c r="F6" s="267"/>
      <c r="G6" s="288"/>
      <c r="H6" s="269"/>
      <c r="I6" s="269"/>
      <c r="J6" s="279"/>
      <c r="K6" s="280"/>
      <c r="L6" s="281"/>
      <c r="M6" s="269"/>
      <c r="N6" s="1"/>
      <c r="O6" s="1"/>
    </row>
    <row r="7" spans="1:15" ht="12.75" customHeight="1">
      <c r="A7" s="269"/>
      <c r="B7" s="244" t="s">
        <v>13</v>
      </c>
      <c r="C7" s="253" t="s">
        <v>14</v>
      </c>
      <c r="D7" s="254"/>
      <c r="E7" s="287"/>
      <c r="F7" s="267"/>
      <c r="G7" s="288"/>
      <c r="H7" s="269"/>
      <c r="I7" s="269"/>
      <c r="J7" s="232" t="s">
        <v>44</v>
      </c>
      <c r="K7" s="232" t="s">
        <v>45</v>
      </c>
      <c r="L7" s="139" t="s">
        <v>46</v>
      </c>
      <c r="M7" s="269"/>
      <c r="N7" s="1"/>
      <c r="O7" s="1"/>
    </row>
    <row r="8" spans="1:15" ht="12.75" customHeight="1">
      <c r="A8" s="270"/>
      <c r="B8" s="245"/>
      <c r="C8" s="254"/>
      <c r="D8" s="254"/>
      <c r="E8" s="287"/>
      <c r="F8" s="267"/>
      <c r="G8" s="288"/>
      <c r="H8" s="269"/>
      <c r="I8" s="269"/>
      <c r="J8" s="134" t="s">
        <v>47</v>
      </c>
      <c r="K8" s="134" t="s">
        <v>48</v>
      </c>
      <c r="L8" s="2" t="s">
        <v>49</v>
      </c>
      <c r="M8" s="270"/>
      <c r="N8" s="1"/>
      <c r="O8" s="1"/>
    </row>
    <row r="9" spans="1:15" ht="15" customHeight="1">
      <c r="A9" s="3">
        <v>1</v>
      </c>
      <c r="B9" s="4"/>
      <c r="C9" s="4"/>
      <c r="D9" s="3"/>
      <c r="E9" s="289" t="s">
        <v>50</v>
      </c>
      <c r="F9" s="272"/>
      <c r="G9" s="273"/>
      <c r="H9" s="3"/>
      <c r="I9" s="3"/>
      <c r="J9" s="3"/>
      <c r="K9" s="3"/>
      <c r="L9" s="3"/>
      <c r="M9" s="3">
        <v>1</v>
      </c>
      <c r="N9" s="1"/>
      <c r="O9" s="1"/>
    </row>
    <row r="10" spans="1:15" ht="15" customHeight="1">
      <c r="A10" s="3">
        <v>2</v>
      </c>
      <c r="B10" s="176">
        <v>109751.76</v>
      </c>
      <c r="C10" s="176">
        <v>112476</v>
      </c>
      <c r="D10" s="176">
        <v>115860</v>
      </c>
      <c r="E10" s="230" t="s">
        <v>51</v>
      </c>
      <c r="F10" s="177"/>
      <c r="G10" s="178"/>
      <c r="H10" s="179">
        <v>1</v>
      </c>
      <c r="I10" s="12"/>
      <c r="J10" s="176">
        <v>95000</v>
      </c>
      <c r="K10" s="176">
        <v>95000</v>
      </c>
      <c r="L10" s="176">
        <v>95000</v>
      </c>
      <c r="M10" s="180">
        <v>2</v>
      </c>
      <c r="N10" s="1"/>
      <c r="O10" s="1"/>
    </row>
    <row r="11" spans="1:15" ht="15" customHeight="1">
      <c r="A11" s="3">
        <v>3</v>
      </c>
      <c r="B11" s="176">
        <v>65161.25</v>
      </c>
      <c r="C11" s="176">
        <v>67400</v>
      </c>
      <c r="D11" s="176">
        <v>72960</v>
      </c>
      <c r="E11" s="181" t="s">
        <v>52</v>
      </c>
      <c r="F11" s="177"/>
      <c r="G11" s="178"/>
      <c r="H11" s="182">
        <v>1.1000000000000001</v>
      </c>
      <c r="I11" s="12"/>
      <c r="J11" s="176">
        <v>80200</v>
      </c>
      <c r="K11" s="176">
        <v>80200</v>
      </c>
      <c r="L11" s="176">
        <v>80200</v>
      </c>
      <c r="M11" s="180">
        <v>3</v>
      </c>
      <c r="N11" s="1"/>
      <c r="O11" s="1"/>
    </row>
    <row r="12" spans="1:15" ht="15" customHeight="1">
      <c r="A12" s="3">
        <v>4</v>
      </c>
      <c r="B12" s="176">
        <v>4583.24</v>
      </c>
      <c r="C12" s="176">
        <v>3138</v>
      </c>
      <c r="D12" s="176">
        <v>5000</v>
      </c>
      <c r="E12" s="230" t="s">
        <v>53</v>
      </c>
      <c r="F12" s="177"/>
      <c r="G12" s="178"/>
      <c r="H12" s="182"/>
      <c r="I12" s="12"/>
      <c r="J12" s="176">
        <v>7500</v>
      </c>
      <c r="K12" s="176">
        <v>7500</v>
      </c>
      <c r="L12" s="176">
        <v>7500</v>
      </c>
      <c r="M12" s="180">
        <v>4</v>
      </c>
      <c r="N12" s="1"/>
      <c r="O12" s="1"/>
    </row>
    <row r="13" spans="1:15" ht="15" customHeight="1">
      <c r="A13" s="3">
        <v>5</v>
      </c>
      <c r="B13" s="176">
        <v>3448</v>
      </c>
      <c r="C13" s="176">
        <v>3449</v>
      </c>
      <c r="D13" s="176">
        <v>4500</v>
      </c>
      <c r="E13" s="230" t="s">
        <v>54</v>
      </c>
      <c r="F13" s="177"/>
      <c r="G13" s="178"/>
      <c r="H13" s="182"/>
      <c r="I13" s="12"/>
      <c r="J13" s="176">
        <v>4500</v>
      </c>
      <c r="K13" s="176">
        <v>4500</v>
      </c>
      <c r="L13" s="176">
        <v>4500</v>
      </c>
      <c r="M13" s="180">
        <v>5</v>
      </c>
      <c r="N13" s="1"/>
      <c r="O13" s="1"/>
    </row>
    <row r="14" spans="1:15" ht="15" customHeight="1">
      <c r="A14" s="3">
        <v>6</v>
      </c>
      <c r="B14" s="176">
        <v>67468.11</v>
      </c>
      <c r="C14" s="176">
        <v>91757</v>
      </c>
      <c r="D14" s="176">
        <v>83600</v>
      </c>
      <c r="E14" s="230" t="s">
        <v>55</v>
      </c>
      <c r="F14" s="177"/>
      <c r="G14" s="178"/>
      <c r="H14" s="182"/>
      <c r="I14" s="12"/>
      <c r="J14" s="176">
        <v>73800</v>
      </c>
      <c r="K14" s="176">
        <v>73800</v>
      </c>
      <c r="L14" s="176">
        <v>73800</v>
      </c>
      <c r="M14" s="180">
        <v>6</v>
      </c>
      <c r="N14" s="1"/>
      <c r="O14" s="1"/>
    </row>
    <row r="15" spans="1:15" ht="15" customHeight="1">
      <c r="A15" s="3">
        <v>7</v>
      </c>
      <c r="B15" s="176">
        <v>16702.82</v>
      </c>
      <c r="C15" s="176">
        <v>15062</v>
      </c>
      <c r="D15" s="176">
        <v>14500</v>
      </c>
      <c r="E15" s="230" t="s">
        <v>56</v>
      </c>
      <c r="F15" s="177"/>
      <c r="G15" s="178"/>
      <c r="H15" s="182"/>
      <c r="I15" s="12"/>
      <c r="J15" s="176">
        <v>13500</v>
      </c>
      <c r="K15" s="176">
        <v>13500</v>
      </c>
      <c r="L15" s="176">
        <v>13500</v>
      </c>
      <c r="M15" s="180">
        <v>7</v>
      </c>
      <c r="N15" s="1"/>
      <c r="O15" s="1"/>
    </row>
    <row r="16" spans="1:15" ht="15" customHeight="1">
      <c r="A16" s="3">
        <v>8</v>
      </c>
      <c r="B16" s="176">
        <v>1083.67</v>
      </c>
      <c r="C16" s="176">
        <v>633</v>
      </c>
      <c r="D16" s="176">
        <v>1500</v>
      </c>
      <c r="E16" s="230" t="s">
        <v>57</v>
      </c>
      <c r="F16" s="177"/>
      <c r="G16" s="178"/>
      <c r="H16" s="182"/>
      <c r="I16" s="12"/>
      <c r="J16" s="176">
        <v>1500</v>
      </c>
      <c r="K16" s="176">
        <v>1500</v>
      </c>
      <c r="L16" s="176">
        <v>1500</v>
      </c>
      <c r="M16" s="180">
        <v>8</v>
      </c>
      <c r="N16" s="1"/>
      <c r="O16" s="1"/>
    </row>
    <row r="17" spans="1:14" ht="15" customHeight="1">
      <c r="A17" s="3">
        <v>9</v>
      </c>
      <c r="B17" s="176">
        <v>20043.189999999999</v>
      </c>
      <c r="C17" s="176">
        <v>49376</v>
      </c>
      <c r="D17" s="176">
        <v>50000</v>
      </c>
      <c r="E17" s="230" t="s">
        <v>58</v>
      </c>
      <c r="F17" s="177"/>
      <c r="G17" s="178"/>
      <c r="H17" s="182"/>
      <c r="I17" s="12"/>
      <c r="J17" s="176">
        <v>75000</v>
      </c>
      <c r="K17" s="176">
        <v>75000</v>
      </c>
      <c r="L17" s="176">
        <v>75000</v>
      </c>
      <c r="M17" s="180">
        <v>9</v>
      </c>
    </row>
    <row r="18" spans="1:14" ht="15" customHeight="1">
      <c r="A18" s="3">
        <v>10</v>
      </c>
      <c r="B18" s="176">
        <v>1803.75</v>
      </c>
      <c r="C18" s="176">
        <v>2025</v>
      </c>
      <c r="D18" s="176">
        <v>3000</v>
      </c>
      <c r="E18" s="230" t="s">
        <v>59</v>
      </c>
      <c r="F18" s="177"/>
      <c r="G18" s="178"/>
      <c r="H18" s="182"/>
      <c r="I18" s="12"/>
      <c r="J18" s="176">
        <v>3000</v>
      </c>
      <c r="K18" s="176">
        <v>3000</v>
      </c>
      <c r="L18" s="176">
        <v>3000</v>
      </c>
      <c r="M18" s="180">
        <v>10</v>
      </c>
    </row>
    <row r="19" spans="1:14" ht="15" customHeight="1">
      <c r="A19" s="3">
        <v>11</v>
      </c>
      <c r="B19" s="176">
        <v>19023.439999999999</v>
      </c>
      <c r="C19" s="176">
        <v>13013</v>
      </c>
      <c r="D19" s="176">
        <v>100</v>
      </c>
      <c r="E19" s="230" t="s">
        <v>60</v>
      </c>
      <c r="F19" s="177"/>
      <c r="G19" s="178"/>
      <c r="H19" s="182"/>
      <c r="I19" s="12"/>
      <c r="J19" s="176">
        <v>100</v>
      </c>
      <c r="K19" s="176">
        <v>100</v>
      </c>
      <c r="L19" s="176">
        <v>100</v>
      </c>
      <c r="M19" s="180">
        <v>11</v>
      </c>
    </row>
    <row r="20" spans="1:14" ht="15" customHeight="1">
      <c r="A20" s="3">
        <v>12</v>
      </c>
      <c r="B20" s="176">
        <v>12000</v>
      </c>
      <c r="C20" s="183">
        <v>19000</v>
      </c>
      <c r="D20" s="176">
        <v>24000</v>
      </c>
      <c r="E20" s="230" t="s">
        <v>61</v>
      </c>
      <c r="F20" s="177"/>
      <c r="G20" s="178"/>
      <c r="H20" s="182"/>
      <c r="I20" s="12"/>
      <c r="J20" s="176">
        <v>24000</v>
      </c>
      <c r="K20" s="176">
        <v>24000</v>
      </c>
      <c r="L20" s="176">
        <v>24000</v>
      </c>
      <c r="M20" s="180">
        <v>12</v>
      </c>
    </row>
    <row r="21" spans="1:14" ht="15" customHeight="1">
      <c r="A21" s="3">
        <v>13</v>
      </c>
      <c r="B21" s="176">
        <v>0</v>
      </c>
      <c r="C21" s="176">
        <v>0</v>
      </c>
      <c r="D21" s="176">
        <v>0</v>
      </c>
      <c r="E21" s="230" t="s">
        <v>62</v>
      </c>
      <c r="F21" s="177"/>
      <c r="G21" s="178"/>
      <c r="H21" s="182"/>
      <c r="I21" s="12"/>
      <c r="J21" s="176">
        <v>0</v>
      </c>
      <c r="K21" s="176">
        <v>0</v>
      </c>
      <c r="L21" s="176">
        <v>0</v>
      </c>
      <c r="M21" s="180">
        <v>13</v>
      </c>
    </row>
    <row r="22" spans="1:14" ht="15" customHeight="1">
      <c r="A22" s="3">
        <v>14</v>
      </c>
      <c r="B22" s="176">
        <v>4800</v>
      </c>
      <c r="C22" s="176">
        <v>7200</v>
      </c>
      <c r="D22" s="176">
        <v>7200</v>
      </c>
      <c r="E22" s="283" t="s">
        <v>63</v>
      </c>
      <c r="F22" s="272"/>
      <c r="G22" s="273"/>
      <c r="H22" s="182"/>
      <c r="I22" s="12"/>
      <c r="J22" s="176">
        <v>7200</v>
      </c>
      <c r="K22" s="176">
        <v>7200</v>
      </c>
      <c r="L22" s="176">
        <v>7200</v>
      </c>
      <c r="M22" s="180">
        <v>14</v>
      </c>
    </row>
    <row r="23" spans="1:14" ht="15" customHeight="1">
      <c r="A23" s="3">
        <v>15</v>
      </c>
      <c r="B23" s="176">
        <v>35000</v>
      </c>
      <c r="C23" s="176">
        <v>35000</v>
      </c>
      <c r="D23" s="176">
        <v>35000</v>
      </c>
      <c r="E23" s="230" t="s">
        <v>64</v>
      </c>
      <c r="F23" s="184"/>
      <c r="G23" s="185"/>
      <c r="H23" s="182"/>
      <c r="I23" s="12"/>
      <c r="J23" s="176">
        <v>35000</v>
      </c>
      <c r="K23" s="176">
        <v>35000</v>
      </c>
      <c r="L23" s="176">
        <v>35000</v>
      </c>
      <c r="M23" s="180">
        <v>15</v>
      </c>
    </row>
    <row r="24" spans="1:14" ht="15" customHeight="1">
      <c r="A24" s="3"/>
      <c r="B24" s="176">
        <v>0</v>
      </c>
      <c r="C24" s="176">
        <v>0</v>
      </c>
      <c r="D24" s="176">
        <v>0</v>
      </c>
      <c r="E24" s="230" t="s">
        <v>65</v>
      </c>
      <c r="F24" s="184"/>
      <c r="G24" s="185"/>
      <c r="H24" s="182"/>
      <c r="I24" s="12"/>
      <c r="J24" s="176">
        <v>30000</v>
      </c>
      <c r="K24" s="176">
        <v>30000</v>
      </c>
      <c r="L24" s="176">
        <v>30000</v>
      </c>
      <c r="M24" s="180"/>
    </row>
    <row r="25" spans="1:14" ht="15" customHeight="1">
      <c r="A25" s="7">
        <v>16</v>
      </c>
      <c r="B25" s="186"/>
      <c r="C25" s="186"/>
      <c r="D25" s="187"/>
      <c r="E25" s="188"/>
      <c r="F25" s="189"/>
      <c r="G25" s="190"/>
      <c r="H25" s="187"/>
      <c r="I25" s="187"/>
      <c r="J25" s="187"/>
      <c r="K25" s="187"/>
      <c r="L25" s="187"/>
      <c r="M25" s="180">
        <v>16</v>
      </c>
    </row>
    <row r="26" spans="1:14" ht="15" customHeight="1">
      <c r="A26" s="3">
        <v>17</v>
      </c>
      <c r="B26" s="10">
        <f>SUM(B10:B25)</f>
        <v>360869.23</v>
      </c>
      <c r="C26" s="10">
        <f>SUM(C10:C25)</f>
        <v>419529</v>
      </c>
      <c r="D26" s="10">
        <f>SUM(D10:D25)</f>
        <v>417220</v>
      </c>
      <c r="E26" s="282" t="s">
        <v>66</v>
      </c>
      <c r="F26" s="272"/>
      <c r="G26" s="273"/>
      <c r="H26" s="11">
        <f>SUM(H10:H22)</f>
        <v>2.1</v>
      </c>
      <c r="I26" s="12"/>
      <c r="J26" s="214">
        <f>SUM(J10:J25)</f>
        <v>450300</v>
      </c>
      <c r="K26" s="214">
        <f>SUM(K10:K25)</f>
        <v>450300</v>
      </c>
      <c r="L26" s="214">
        <f>SUM(L10:L25)</f>
        <v>450300</v>
      </c>
      <c r="M26" s="180">
        <v>17</v>
      </c>
      <c r="N26" s="173"/>
    </row>
    <row r="27" spans="1:14" ht="15" customHeight="1">
      <c r="A27" s="3">
        <v>18</v>
      </c>
      <c r="B27" s="191"/>
      <c r="C27" s="191"/>
      <c r="D27" s="180"/>
      <c r="E27" s="283" t="s">
        <v>16</v>
      </c>
      <c r="F27" s="272"/>
      <c r="G27" s="273"/>
      <c r="H27" s="180"/>
      <c r="I27" s="212"/>
      <c r="J27" s="180"/>
      <c r="K27" s="180"/>
      <c r="L27" s="180"/>
      <c r="M27" s="213">
        <v>18</v>
      </c>
    </row>
    <row r="28" spans="1:14" ht="15" customHeight="1">
      <c r="A28" s="3">
        <v>19</v>
      </c>
      <c r="B28" s="180"/>
      <c r="C28" s="191"/>
      <c r="D28" s="176">
        <f>SUM(D10:D16,D18:D22)</f>
        <v>332220</v>
      </c>
      <c r="E28" s="283" t="s">
        <v>16</v>
      </c>
      <c r="F28" s="272"/>
      <c r="G28" s="273"/>
      <c r="H28" s="180"/>
      <c r="I28" s="180"/>
      <c r="J28" s="216">
        <f>SUM(J10,J11,J12,J13,J14,J15,J16,J18,J19,J20,J21,J22,J24)</f>
        <v>340300</v>
      </c>
      <c r="K28" s="217" t="s">
        <v>67</v>
      </c>
      <c r="L28" s="215"/>
      <c r="M28" s="180">
        <v>19</v>
      </c>
    </row>
    <row r="29" spans="1:14" ht="15" customHeight="1">
      <c r="A29" s="3">
        <v>20</v>
      </c>
      <c r="B29" s="180"/>
      <c r="C29" s="191"/>
      <c r="D29" s="180"/>
      <c r="E29" s="283" t="s">
        <v>16</v>
      </c>
      <c r="F29" s="272"/>
      <c r="G29" s="273"/>
      <c r="H29" s="180"/>
      <c r="I29" s="180"/>
      <c r="J29" s="176"/>
      <c r="K29" s="180"/>
      <c r="L29" s="180"/>
      <c r="M29" s="180">
        <v>20</v>
      </c>
    </row>
    <row r="30" spans="1:14" ht="15" customHeight="1">
      <c r="A30" s="1"/>
      <c r="B30" s="14"/>
      <c r="C30" s="1"/>
      <c r="D30" s="1" t="s">
        <v>16</v>
      </c>
      <c r="E30" s="1"/>
      <c r="F30" s="1"/>
      <c r="G30" s="1"/>
      <c r="H30" s="1"/>
      <c r="I30" s="1"/>
      <c r="J30" s="1" t="s">
        <v>68</v>
      </c>
      <c r="K30" s="15" t="s">
        <v>16</v>
      </c>
      <c r="L30" s="15"/>
      <c r="M30" s="1"/>
    </row>
    <row r="31" spans="1:14" ht="15" customHeight="1">
      <c r="C31">
        <f>370082-360869</f>
        <v>9213</v>
      </c>
      <c r="D31" t="s">
        <v>69</v>
      </c>
    </row>
    <row r="32" spans="1:14" ht="15" customHeight="1">
      <c r="C32" s="173" t="s">
        <v>16</v>
      </c>
    </row>
  </sheetData>
  <mergeCells count="27">
    <mergeCell ref="E3:G3"/>
    <mergeCell ref="H3:M3"/>
    <mergeCell ref="B1:D1"/>
    <mergeCell ref="H1:M1"/>
    <mergeCell ref="B2:D2"/>
    <mergeCell ref="H2:M2"/>
    <mergeCell ref="B3:D3"/>
    <mergeCell ref="E1:G2"/>
    <mergeCell ref="E26:G26"/>
    <mergeCell ref="E27:G27"/>
    <mergeCell ref="E28:G28"/>
    <mergeCell ref="E29:G29"/>
    <mergeCell ref="B4:D4"/>
    <mergeCell ref="E5:G8"/>
    <mergeCell ref="E9:G9"/>
    <mergeCell ref="E22:G22"/>
    <mergeCell ref="H4:M4"/>
    <mergeCell ref="A5:A8"/>
    <mergeCell ref="B5:D5"/>
    <mergeCell ref="H5:H8"/>
    <mergeCell ref="I5:I8"/>
    <mergeCell ref="B6:C6"/>
    <mergeCell ref="J5:L6"/>
    <mergeCell ref="M5:M8"/>
    <mergeCell ref="D6:D8"/>
    <mergeCell ref="B7:B8"/>
    <mergeCell ref="C7:C8"/>
  </mergeCells>
  <pageMargins left="0.25" right="0.25" top="0.25" bottom="0.25" header="0" footer="0"/>
  <pageSetup scale="99" orientation="landscape" r:id="rId1"/>
  <headerFooter>
    <oddFooter>&amp;L*Include schedule of pay ranges&amp;RPage ______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4"/>
  <sheetViews>
    <sheetView tabSelected="1" topLeftCell="C6" workbookViewId="0">
      <selection activeCell="P29" sqref="P29"/>
    </sheetView>
  </sheetViews>
  <sheetFormatPr defaultColWidth="14.42578125" defaultRowHeight="15" customHeight="1"/>
  <cols>
    <col min="1" max="1" width="3.5703125" customWidth="1"/>
    <col min="2" max="2" width="19" customWidth="1"/>
    <col min="3" max="3" width="17.85546875" customWidth="1"/>
    <col min="4" max="4" width="17.140625" customWidth="1"/>
    <col min="5" max="7" width="14.7109375" customWidth="1"/>
    <col min="8" max="9" width="5.7109375" customWidth="1"/>
    <col min="10" max="10" width="18.28515625" bestFit="1" customWidth="1"/>
    <col min="11" max="11" width="17.28515625" customWidth="1"/>
    <col min="12" max="12" width="16.5703125" customWidth="1"/>
    <col min="13" max="13" width="4" customWidth="1"/>
    <col min="14" max="19" width="9.140625" customWidth="1"/>
    <col min="20" max="26" width="8.7109375" customWidth="1"/>
  </cols>
  <sheetData>
    <row r="1" spans="1:13" ht="12.75" customHeight="1">
      <c r="A1" s="1"/>
      <c r="B1" s="266"/>
      <c r="C1" s="267"/>
      <c r="D1" s="267"/>
      <c r="E1" s="293" t="s">
        <v>38</v>
      </c>
      <c r="F1" s="293"/>
      <c r="G1" s="293"/>
      <c r="H1" s="266"/>
      <c r="I1" s="267"/>
      <c r="J1" s="267"/>
      <c r="K1" s="267"/>
      <c r="L1" s="267"/>
      <c r="M1" s="267"/>
    </row>
    <row r="2" spans="1:13" ht="12.75" customHeight="1">
      <c r="A2" s="18"/>
      <c r="B2" s="299" t="s">
        <v>0</v>
      </c>
      <c r="C2" s="267"/>
      <c r="D2" s="267"/>
      <c r="E2" s="293"/>
      <c r="F2" s="293"/>
      <c r="G2" s="293"/>
      <c r="H2" s="300"/>
      <c r="I2" s="267"/>
      <c r="J2" s="267"/>
      <c r="K2" s="267"/>
      <c r="L2" s="267"/>
      <c r="M2" s="267"/>
    </row>
    <row r="3" spans="1:13" ht="12.75" customHeight="1">
      <c r="A3" s="1"/>
      <c r="B3" s="292" t="s">
        <v>39</v>
      </c>
      <c r="C3" s="267"/>
      <c r="D3" s="267"/>
      <c r="E3" s="290" t="s">
        <v>3</v>
      </c>
      <c r="F3" s="267"/>
      <c r="G3" s="267"/>
      <c r="H3" s="291" t="s">
        <v>40</v>
      </c>
      <c r="I3" s="267"/>
      <c r="J3" s="267"/>
      <c r="K3" s="267"/>
      <c r="L3" s="267"/>
      <c r="M3" s="267"/>
    </row>
    <row r="4" spans="1:13" ht="12.75" customHeight="1">
      <c r="A4" s="1"/>
      <c r="B4" s="266"/>
      <c r="C4" s="267"/>
      <c r="D4" s="267"/>
      <c r="E4" s="266" t="s">
        <v>16</v>
      </c>
      <c r="F4" s="267"/>
      <c r="G4" s="267"/>
      <c r="H4" s="266"/>
      <c r="I4" s="267"/>
      <c r="J4" s="267"/>
      <c r="K4" s="267"/>
      <c r="L4" s="267"/>
      <c r="M4" s="267"/>
    </row>
    <row r="5" spans="1:13" ht="12.75" customHeight="1">
      <c r="A5" s="268"/>
      <c r="B5" s="271" t="s">
        <v>5</v>
      </c>
      <c r="C5" s="272"/>
      <c r="D5" s="273"/>
      <c r="E5" s="284" t="s">
        <v>41</v>
      </c>
      <c r="F5" s="285"/>
      <c r="G5" s="286"/>
      <c r="H5" s="296" t="s">
        <v>16</v>
      </c>
      <c r="I5" s="268" t="s">
        <v>16</v>
      </c>
      <c r="J5" s="276" t="s">
        <v>70</v>
      </c>
      <c r="K5" s="285"/>
      <c r="L5" s="285"/>
      <c r="M5" s="268"/>
    </row>
    <row r="6" spans="1:13" ht="12.75" customHeight="1">
      <c r="A6" s="269"/>
      <c r="B6" s="251" t="s">
        <v>8</v>
      </c>
      <c r="C6" s="252"/>
      <c r="D6" s="253" t="s">
        <v>9</v>
      </c>
      <c r="E6" s="287"/>
      <c r="F6" s="267"/>
      <c r="G6" s="288"/>
      <c r="H6" s="269"/>
      <c r="I6" s="269"/>
      <c r="J6" s="297"/>
      <c r="K6" s="298"/>
      <c r="L6" s="298"/>
      <c r="M6" s="269"/>
    </row>
    <row r="7" spans="1:13" ht="12.75" customHeight="1">
      <c r="A7" s="269"/>
      <c r="B7" s="244" t="s">
        <v>13</v>
      </c>
      <c r="C7" s="253" t="s">
        <v>14</v>
      </c>
      <c r="D7" s="254"/>
      <c r="E7" s="287"/>
      <c r="F7" s="267"/>
      <c r="G7" s="288"/>
      <c r="H7" s="269"/>
      <c r="I7" s="269"/>
      <c r="J7" s="231" t="s">
        <v>44</v>
      </c>
      <c r="K7" s="231" t="s">
        <v>45</v>
      </c>
      <c r="L7" s="140" t="s">
        <v>46</v>
      </c>
      <c r="M7" s="269"/>
    </row>
    <row r="8" spans="1:13" ht="12.75" customHeight="1">
      <c r="A8" s="270"/>
      <c r="B8" s="245"/>
      <c r="C8" s="254"/>
      <c r="D8" s="254"/>
      <c r="E8" s="287"/>
      <c r="F8" s="267"/>
      <c r="G8" s="288"/>
      <c r="H8" s="269"/>
      <c r="I8" s="269"/>
      <c r="J8" s="141" t="s">
        <v>47</v>
      </c>
      <c r="K8" s="141" t="s">
        <v>48</v>
      </c>
      <c r="L8" s="19" t="s">
        <v>49</v>
      </c>
      <c r="M8" s="270"/>
    </row>
    <row r="9" spans="1:13" ht="15" customHeight="1">
      <c r="A9" s="4">
        <v>1</v>
      </c>
      <c r="B9" s="4"/>
      <c r="C9" s="4"/>
      <c r="D9" s="4"/>
      <c r="E9" s="295" t="s">
        <v>71</v>
      </c>
      <c r="F9" s="272"/>
      <c r="G9" s="273"/>
      <c r="H9" s="4"/>
      <c r="I9" s="4"/>
      <c r="J9" s="4"/>
      <c r="K9" s="4"/>
      <c r="L9" s="4"/>
      <c r="M9" s="4">
        <v>1</v>
      </c>
    </row>
    <row r="10" spans="1:13" ht="15" customHeight="1">
      <c r="A10" s="4">
        <v>2</v>
      </c>
      <c r="B10" s="20">
        <v>12752.95</v>
      </c>
      <c r="C10" s="20">
        <v>32222</v>
      </c>
      <c r="D10" s="20">
        <v>30000</v>
      </c>
      <c r="E10" s="235" t="s">
        <v>72</v>
      </c>
      <c r="F10" s="142"/>
      <c r="G10" s="143"/>
      <c r="H10" s="4"/>
      <c r="I10" s="4"/>
      <c r="J10" s="162">
        <v>35000</v>
      </c>
      <c r="K10" s="162">
        <v>35000</v>
      </c>
      <c r="L10" s="162">
        <v>35000</v>
      </c>
      <c r="M10" s="4">
        <v>2</v>
      </c>
    </row>
    <row r="11" spans="1:13" ht="15" customHeight="1">
      <c r="A11" s="4">
        <v>3</v>
      </c>
      <c r="B11" s="20">
        <v>13470.38</v>
      </c>
      <c r="C11" s="20">
        <v>13330</v>
      </c>
      <c r="D11" s="20">
        <v>20000</v>
      </c>
      <c r="E11" s="235" t="s">
        <v>73</v>
      </c>
      <c r="F11" s="142"/>
      <c r="G11" s="143"/>
      <c r="H11" s="4"/>
      <c r="I11" s="4"/>
      <c r="J11" s="162">
        <v>19000</v>
      </c>
      <c r="K11" s="162">
        <v>19000</v>
      </c>
      <c r="L11" s="162">
        <v>19000</v>
      </c>
      <c r="M11" s="4">
        <v>3</v>
      </c>
    </row>
    <row r="12" spans="1:13" ht="15" customHeight="1">
      <c r="A12" s="4">
        <v>4</v>
      </c>
      <c r="B12" s="20">
        <v>2002.34</v>
      </c>
      <c r="C12" s="20">
        <v>1501</v>
      </c>
      <c r="D12" s="20">
        <v>1750</v>
      </c>
      <c r="E12" s="235" t="s">
        <v>74</v>
      </c>
      <c r="F12" s="142"/>
      <c r="G12" s="143"/>
      <c r="H12" s="4"/>
      <c r="I12" s="4"/>
      <c r="J12" s="162">
        <v>2100</v>
      </c>
      <c r="K12" s="162">
        <v>2100</v>
      </c>
      <c r="L12" s="162">
        <v>2100</v>
      </c>
      <c r="M12" s="4">
        <v>4</v>
      </c>
    </row>
    <row r="13" spans="1:13" ht="15" customHeight="1">
      <c r="A13" s="4">
        <v>5</v>
      </c>
      <c r="B13" s="20">
        <v>5083.76</v>
      </c>
      <c r="C13" s="20">
        <v>5312</v>
      </c>
      <c r="D13" s="20">
        <v>8000</v>
      </c>
      <c r="E13" s="235" t="s">
        <v>75</v>
      </c>
      <c r="F13" s="142"/>
      <c r="G13" s="143"/>
      <c r="H13" s="4"/>
      <c r="I13" s="4"/>
      <c r="J13" s="162">
        <v>8000</v>
      </c>
      <c r="K13" s="162">
        <v>8000</v>
      </c>
      <c r="L13" s="162">
        <v>8000</v>
      </c>
      <c r="M13" s="4">
        <v>5</v>
      </c>
    </row>
    <row r="14" spans="1:13" ht="15" customHeight="1">
      <c r="A14" s="4">
        <v>6</v>
      </c>
      <c r="B14" s="20">
        <v>6374.92</v>
      </c>
      <c r="C14" s="20">
        <v>8076</v>
      </c>
      <c r="D14" s="20">
        <v>9000</v>
      </c>
      <c r="E14" s="235" t="s">
        <v>76</v>
      </c>
      <c r="F14" s="142"/>
      <c r="G14" s="143"/>
      <c r="H14" s="4"/>
      <c r="I14" s="4"/>
      <c r="J14" s="162">
        <v>7000</v>
      </c>
      <c r="K14" s="162">
        <v>9000</v>
      </c>
      <c r="L14" s="162">
        <v>9000</v>
      </c>
      <c r="M14" s="4">
        <v>6</v>
      </c>
    </row>
    <row r="15" spans="1:13" ht="15" customHeight="1">
      <c r="A15" s="4">
        <v>7</v>
      </c>
      <c r="B15" s="20">
        <v>1161.82</v>
      </c>
      <c r="C15" s="20">
        <v>995</v>
      </c>
      <c r="D15" s="20">
        <v>1500</v>
      </c>
      <c r="E15" s="235" t="s">
        <v>77</v>
      </c>
      <c r="F15" s="142"/>
      <c r="G15" s="143"/>
      <c r="H15" s="4"/>
      <c r="I15" s="4"/>
      <c r="J15" s="162">
        <v>2500</v>
      </c>
      <c r="K15" s="162">
        <v>2500</v>
      </c>
      <c r="L15" s="162">
        <v>2500</v>
      </c>
      <c r="M15" s="4">
        <v>7</v>
      </c>
    </row>
    <row r="16" spans="1:13" ht="15" customHeight="1">
      <c r="A16" s="4">
        <v>8</v>
      </c>
      <c r="B16" s="20">
        <v>5690.35</v>
      </c>
      <c r="C16" s="20">
        <v>8688</v>
      </c>
      <c r="D16" s="20">
        <v>12000</v>
      </c>
      <c r="E16" s="235" t="s">
        <v>78</v>
      </c>
      <c r="F16" s="142"/>
      <c r="G16" s="143"/>
      <c r="H16" s="4"/>
      <c r="I16" s="4"/>
      <c r="J16" s="162">
        <v>12000</v>
      </c>
      <c r="K16" s="162">
        <v>12000</v>
      </c>
      <c r="L16" s="162">
        <v>12000</v>
      </c>
      <c r="M16" s="4">
        <v>8</v>
      </c>
    </row>
    <row r="17" spans="1:19" ht="15" customHeight="1">
      <c r="A17" s="4">
        <v>9</v>
      </c>
      <c r="B17" s="20">
        <v>11500.13</v>
      </c>
      <c r="C17" s="20">
        <v>6898</v>
      </c>
      <c r="D17" s="20">
        <v>9000</v>
      </c>
      <c r="E17" s="235" t="s">
        <v>79</v>
      </c>
      <c r="F17" s="142"/>
      <c r="G17" s="143"/>
      <c r="H17" s="4"/>
      <c r="I17" s="4"/>
      <c r="J17" s="162">
        <v>9000</v>
      </c>
      <c r="K17" s="162">
        <v>9000</v>
      </c>
      <c r="L17" s="162">
        <v>9000</v>
      </c>
      <c r="M17" s="4">
        <v>9</v>
      </c>
      <c r="N17" s="1"/>
      <c r="O17" s="1"/>
      <c r="P17" s="1"/>
      <c r="Q17" s="1"/>
      <c r="R17" s="1"/>
      <c r="S17" s="1"/>
    </row>
    <row r="18" spans="1:19" ht="15" customHeight="1">
      <c r="A18" s="4">
        <v>10</v>
      </c>
      <c r="B18" s="20">
        <v>34800</v>
      </c>
      <c r="C18" s="20">
        <v>33101</v>
      </c>
      <c r="D18" s="21">
        <v>37800</v>
      </c>
      <c r="E18" s="235" t="s">
        <v>80</v>
      </c>
      <c r="F18" s="142"/>
      <c r="G18" s="143"/>
      <c r="H18" s="4"/>
      <c r="I18" s="4"/>
      <c r="J18" s="163">
        <v>37800</v>
      </c>
      <c r="K18" s="163">
        <v>37800</v>
      </c>
      <c r="L18" s="163">
        <v>37800</v>
      </c>
      <c r="M18" s="4">
        <v>10</v>
      </c>
      <c r="N18" s="1"/>
      <c r="O18" s="1"/>
      <c r="P18" s="1"/>
      <c r="Q18" s="1"/>
      <c r="R18" s="1"/>
      <c r="S18" s="1"/>
    </row>
    <row r="19" spans="1:19" ht="15" customHeight="1">
      <c r="A19" s="4">
        <v>11</v>
      </c>
      <c r="B19" s="20">
        <v>8847.58</v>
      </c>
      <c r="C19" s="20">
        <v>8393</v>
      </c>
      <c r="D19" s="20">
        <v>15500</v>
      </c>
      <c r="E19" s="235" t="s">
        <v>81</v>
      </c>
      <c r="F19" s="142"/>
      <c r="G19" s="143"/>
      <c r="H19" s="4"/>
      <c r="I19" s="4"/>
      <c r="J19" s="162">
        <v>18500</v>
      </c>
      <c r="K19" s="162">
        <v>18500</v>
      </c>
      <c r="L19" s="162">
        <v>18500</v>
      </c>
      <c r="M19" s="4">
        <v>11</v>
      </c>
      <c r="N19" s="1"/>
      <c r="O19" s="1"/>
      <c r="P19" s="1"/>
      <c r="Q19" s="1"/>
      <c r="R19" s="1"/>
      <c r="S19" s="1"/>
    </row>
    <row r="20" spans="1:19" ht="15" customHeight="1">
      <c r="A20" s="4">
        <v>12</v>
      </c>
      <c r="B20" s="20">
        <v>20820.29</v>
      </c>
      <c r="C20" s="20">
        <v>24911</v>
      </c>
      <c r="D20" s="20">
        <v>32000</v>
      </c>
      <c r="E20" s="235" t="s">
        <v>82</v>
      </c>
      <c r="F20" s="142"/>
      <c r="G20" s="143"/>
      <c r="H20" s="4"/>
      <c r="I20" s="4"/>
      <c r="J20" s="162">
        <v>38000</v>
      </c>
      <c r="K20" s="162">
        <v>38000</v>
      </c>
      <c r="L20" s="162">
        <v>38000</v>
      </c>
      <c r="M20" s="4">
        <v>12</v>
      </c>
      <c r="N20" s="1"/>
      <c r="O20" s="1"/>
      <c r="P20" s="1"/>
      <c r="Q20" s="1"/>
      <c r="R20" s="1"/>
      <c r="S20" s="1" t="s">
        <v>83</v>
      </c>
    </row>
    <row r="21" spans="1:19" ht="15" customHeight="1">
      <c r="A21" s="4">
        <v>13</v>
      </c>
      <c r="B21" s="20">
        <v>0</v>
      </c>
      <c r="C21" s="20">
        <v>0</v>
      </c>
      <c r="D21" s="20">
        <v>1000</v>
      </c>
      <c r="E21" s="235" t="s">
        <v>84</v>
      </c>
      <c r="F21" s="142"/>
      <c r="G21" s="143"/>
      <c r="H21" s="4"/>
      <c r="I21" s="4"/>
      <c r="J21" s="162">
        <v>1000</v>
      </c>
      <c r="K21" s="162">
        <v>1000</v>
      </c>
      <c r="L21" s="162">
        <v>1000</v>
      </c>
      <c r="M21" s="4">
        <v>13</v>
      </c>
      <c r="N21" s="1"/>
      <c r="O21" s="1"/>
      <c r="P21" s="1"/>
      <c r="Q21" s="1"/>
      <c r="R21" s="1"/>
      <c r="S21" s="1"/>
    </row>
    <row r="22" spans="1:19" ht="15" customHeight="1">
      <c r="A22" s="4">
        <v>14</v>
      </c>
      <c r="B22" s="20">
        <v>2000</v>
      </c>
      <c r="C22" s="20">
        <v>14000</v>
      </c>
      <c r="D22" s="20">
        <v>8500</v>
      </c>
      <c r="E22" s="235" t="s">
        <v>85</v>
      </c>
      <c r="F22" s="142"/>
      <c r="G22" s="143"/>
      <c r="H22" s="4"/>
      <c r="I22" s="4"/>
      <c r="J22" s="162">
        <v>9500</v>
      </c>
      <c r="K22" s="162">
        <v>9500</v>
      </c>
      <c r="L22" s="162">
        <v>9500</v>
      </c>
      <c r="M22" s="4">
        <v>14</v>
      </c>
      <c r="N22" s="1"/>
      <c r="O22" s="1"/>
      <c r="P22" s="1"/>
      <c r="Q22" s="1"/>
      <c r="R22" s="1"/>
      <c r="S22" s="1"/>
    </row>
    <row r="23" spans="1:19" ht="15" customHeight="1">
      <c r="A23" s="4">
        <v>15</v>
      </c>
      <c r="B23" s="20">
        <v>2770.96</v>
      </c>
      <c r="C23" s="20">
        <v>1525</v>
      </c>
      <c r="D23" s="20">
        <v>4500</v>
      </c>
      <c r="E23" s="17" t="s">
        <v>86</v>
      </c>
      <c r="F23" s="17"/>
      <c r="G23" s="17"/>
      <c r="H23" s="4"/>
      <c r="I23" s="4"/>
      <c r="J23" s="162">
        <v>5500</v>
      </c>
      <c r="K23" s="162">
        <v>5500</v>
      </c>
      <c r="L23" s="162">
        <v>5500</v>
      </c>
      <c r="M23" s="4">
        <v>15</v>
      </c>
      <c r="N23" s="1"/>
      <c r="O23" s="1"/>
      <c r="P23" s="1"/>
      <c r="Q23" s="1"/>
      <c r="R23" s="1"/>
      <c r="S23" s="1"/>
    </row>
    <row r="24" spans="1:19" ht="15" customHeight="1">
      <c r="A24" s="4">
        <v>16</v>
      </c>
      <c r="B24" s="20">
        <v>1176.8</v>
      </c>
      <c r="C24" s="20">
        <v>12815</v>
      </c>
      <c r="D24" s="20">
        <v>17000</v>
      </c>
      <c r="E24" s="235" t="s">
        <v>87</v>
      </c>
      <c r="F24" s="142"/>
      <c r="G24" s="143"/>
      <c r="H24" s="4"/>
      <c r="I24" s="4"/>
      <c r="J24" s="162">
        <v>28880</v>
      </c>
      <c r="K24" s="162">
        <v>28880</v>
      </c>
      <c r="L24" s="162">
        <v>28880</v>
      </c>
      <c r="M24" s="4">
        <v>16</v>
      </c>
      <c r="N24" s="1"/>
      <c r="O24" s="1"/>
      <c r="P24" s="1"/>
      <c r="Q24" s="1"/>
      <c r="R24" s="1"/>
      <c r="S24" s="1"/>
    </row>
    <row r="25" spans="1:19" ht="15" customHeight="1">
      <c r="A25" s="4">
        <v>17</v>
      </c>
      <c r="B25" s="20">
        <v>286.06</v>
      </c>
      <c r="C25" s="20">
        <v>216</v>
      </c>
      <c r="D25" s="20">
        <v>1500</v>
      </c>
      <c r="E25" s="235" t="s">
        <v>88</v>
      </c>
      <c r="F25" s="142"/>
      <c r="G25" s="143"/>
      <c r="H25" s="4"/>
      <c r="I25" s="4"/>
      <c r="J25" s="162">
        <v>3000</v>
      </c>
      <c r="K25" s="162">
        <v>3000</v>
      </c>
      <c r="L25" s="162">
        <v>3000</v>
      </c>
      <c r="M25" s="4">
        <v>17</v>
      </c>
      <c r="N25" s="1"/>
      <c r="O25" s="1"/>
      <c r="P25" s="1"/>
      <c r="Q25" s="1"/>
      <c r="R25" s="1"/>
      <c r="S25" s="1"/>
    </row>
    <row r="26" spans="1:19" ht="15" customHeight="1">
      <c r="A26" s="4">
        <v>18</v>
      </c>
      <c r="B26" s="20">
        <v>13620.77</v>
      </c>
      <c r="C26" s="20">
        <v>12723</v>
      </c>
      <c r="D26" s="20">
        <v>9500</v>
      </c>
      <c r="E26" s="235" t="s">
        <v>89</v>
      </c>
      <c r="F26" s="142"/>
      <c r="G26" s="143"/>
      <c r="H26" s="4"/>
      <c r="I26" s="4"/>
      <c r="J26" s="162">
        <v>12500</v>
      </c>
      <c r="K26" s="162">
        <v>12500</v>
      </c>
      <c r="L26" s="162">
        <v>12500</v>
      </c>
      <c r="M26" s="4">
        <v>18</v>
      </c>
      <c r="N26" s="1"/>
      <c r="O26" s="1"/>
      <c r="P26" s="1"/>
      <c r="Q26" s="1"/>
      <c r="R26" s="1"/>
      <c r="S26" s="1"/>
    </row>
    <row r="27" spans="1:19" ht="15" customHeight="1">
      <c r="A27" s="4">
        <v>19</v>
      </c>
      <c r="B27" s="20">
        <v>5950.34</v>
      </c>
      <c r="C27" s="20">
        <v>6062</v>
      </c>
      <c r="D27" s="20">
        <v>9500</v>
      </c>
      <c r="E27" s="235" t="s">
        <v>90</v>
      </c>
      <c r="F27" s="142"/>
      <c r="G27" s="143"/>
      <c r="H27" s="4"/>
      <c r="I27" s="4"/>
      <c r="J27" s="162">
        <v>19500</v>
      </c>
      <c r="K27" s="162">
        <v>19500</v>
      </c>
      <c r="L27" s="162">
        <v>19500</v>
      </c>
      <c r="M27" s="4">
        <v>19</v>
      </c>
      <c r="N27" s="1"/>
      <c r="O27" s="1"/>
      <c r="P27" s="1"/>
      <c r="Q27" s="1"/>
      <c r="R27" s="1"/>
      <c r="S27" s="1"/>
    </row>
    <row r="28" spans="1:19" ht="15" customHeight="1">
      <c r="A28" s="4">
        <v>20</v>
      </c>
      <c r="B28" s="6">
        <v>0</v>
      </c>
      <c r="C28" s="6">
        <v>0</v>
      </c>
      <c r="D28" s="6">
        <v>500</v>
      </c>
      <c r="E28" s="235" t="s">
        <v>91</v>
      </c>
      <c r="F28" s="142"/>
      <c r="G28" s="143"/>
      <c r="H28" s="4"/>
      <c r="I28" s="4"/>
      <c r="J28" s="164">
        <v>500</v>
      </c>
      <c r="K28" s="164">
        <v>500</v>
      </c>
      <c r="L28" s="164">
        <v>500</v>
      </c>
      <c r="M28" s="4">
        <v>20</v>
      </c>
      <c r="N28" s="1"/>
      <c r="O28" s="1"/>
      <c r="P28" s="1"/>
      <c r="Q28" s="1"/>
      <c r="R28" s="1"/>
      <c r="S28" s="1"/>
    </row>
    <row r="29" spans="1:19" ht="15" customHeight="1">
      <c r="A29" s="4">
        <v>21</v>
      </c>
      <c r="B29" s="6">
        <v>7469.5</v>
      </c>
      <c r="C29" s="6">
        <v>12723</v>
      </c>
      <c r="D29" s="6">
        <v>22000</v>
      </c>
      <c r="E29" s="235" t="s">
        <v>92</v>
      </c>
      <c r="F29" s="142"/>
      <c r="G29" s="143"/>
      <c r="H29" s="4"/>
      <c r="I29" s="4"/>
      <c r="J29" s="164">
        <v>24640</v>
      </c>
      <c r="K29" s="164">
        <v>24640</v>
      </c>
      <c r="L29" s="164">
        <v>24640</v>
      </c>
      <c r="M29" s="4">
        <v>21</v>
      </c>
      <c r="N29" s="1"/>
      <c r="O29" s="1"/>
      <c r="P29" s="1"/>
      <c r="Q29" s="1"/>
      <c r="R29" s="1"/>
      <c r="S29" s="1"/>
    </row>
    <row r="30" spans="1:19" ht="15" customHeight="1">
      <c r="A30" s="4">
        <v>22</v>
      </c>
      <c r="B30" s="6">
        <v>0</v>
      </c>
      <c r="C30" s="6">
        <v>0</v>
      </c>
      <c r="D30" s="6">
        <v>1000</v>
      </c>
      <c r="E30" s="235" t="s">
        <v>93</v>
      </c>
      <c r="F30" s="142"/>
      <c r="G30" s="143"/>
      <c r="H30" s="4"/>
      <c r="I30" s="4"/>
      <c r="J30" s="164">
        <v>1000</v>
      </c>
      <c r="K30" s="164">
        <v>1000</v>
      </c>
      <c r="L30" s="164">
        <v>1000</v>
      </c>
      <c r="M30" s="4">
        <v>22</v>
      </c>
      <c r="N30" s="1"/>
      <c r="O30" s="1"/>
      <c r="P30" s="1"/>
      <c r="Q30" s="1"/>
      <c r="R30" s="1"/>
      <c r="S30" s="1"/>
    </row>
    <row r="31" spans="1:19" ht="15" customHeight="1">
      <c r="A31" s="4">
        <v>23</v>
      </c>
      <c r="B31" s="5">
        <v>6000</v>
      </c>
      <c r="C31" s="6">
        <v>7428</v>
      </c>
      <c r="D31" s="6">
        <v>7800</v>
      </c>
      <c r="E31" s="235" t="s">
        <v>94</v>
      </c>
      <c r="F31" s="142"/>
      <c r="G31" s="143"/>
      <c r="H31" s="4"/>
      <c r="I31" s="4"/>
      <c r="J31" s="164">
        <v>8200</v>
      </c>
      <c r="K31" s="164">
        <v>8200</v>
      </c>
      <c r="L31" s="164">
        <v>8200</v>
      </c>
      <c r="M31" s="4">
        <v>23</v>
      </c>
      <c r="N31" s="1"/>
      <c r="O31" s="1"/>
      <c r="P31" s="1"/>
      <c r="Q31" s="1"/>
      <c r="R31" s="1"/>
      <c r="S31" s="1"/>
    </row>
    <row r="32" spans="1:19" ht="15" customHeight="1">
      <c r="A32" s="4">
        <v>24</v>
      </c>
      <c r="B32" s="5">
        <v>0</v>
      </c>
      <c r="C32" s="5">
        <v>6000</v>
      </c>
      <c r="D32" s="5">
        <v>6000</v>
      </c>
      <c r="E32" s="235" t="s">
        <v>95</v>
      </c>
      <c r="F32" s="142"/>
      <c r="G32" s="143"/>
      <c r="H32" s="4"/>
      <c r="I32" s="4"/>
      <c r="J32" s="161">
        <v>6000</v>
      </c>
      <c r="K32" s="161">
        <v>6000</v>
      </c>
      <c r="L32" s="161">
        <v>6000</v>
      </c>
      <c r="M32" s="4">
        <v>24</v>
      </c>
      <c r="N32" s="1"/>
      <c r="O32" s="1"/>
      <c r="P32" s="1" t="s">
        <v>16</v>
      </c>
      <c r="Q32" s="1"/>
      <c r="R32" s="1"/>
      <c r="S32" s="1"/>
    </row>
    <row r="33" spans="1:14" ht="15" customHeight="1">
      <c r="A33" s="4">
        <v>25</v>
      </c>
      <c r="B33" s="8"/>
      <c r="C33" s="8"/>
      <c r="D33" s="8"/>
      <c r="E33" s="236"/>
      <c r="F33" s="22"/>
      <c r="G33" s="23"/>
      <c r="H33" s="9"/>
      <c r="I33" s="9"/>
      <c r="J33" s="8"/>
      <c r="K33" s="8"/>
      <c r="L33" s="8"/>
      <c r="M33" s="4">
        <v>25</v>
      </c>
    </row>
    <row r="34" spans="1:14" ht="15" customHeight="1">
      <c r="A34" s="4">
        <v>26</v>
      </c>
      <c r="B34" s="24">
        <f>SUM(B10:B31)</f>
        <v>161778.94999999998</v>
      </c>
      <c r="C34" s="224">
        <f t="shared" ref="C34:D34" si="0">SUM(C10:C32)</f>
        <v>216919</v>
      </c>
      <c r="D34" s="24">
        <f t="shared" si="0"/>
        <v>265350</v>
      </c>
      <c r="E34" s="295" t="s">
        <v>96</v>
      </c>
      <c r="F34" s="272"/>
      <c r="G34" s="273"/>
      <c r="H34" s="4"/>
      <c r="I34" s="4"/>
      <c r="J34" s="24">
        <f>SUM(J10:J32)</f>
        <v>309120</v>
      </c>
      <c r="K34" s="24">
        <f>SUM(K10:K32)</f>
        <v>311120</v>
      </c>
      <c r="L34" s="24">
        <f>SUM(L10:L32)</f>
        <v>311120</v>
      </c>
      <c r="M34" s="4">
        <v>26</v>
      </c>
      <c r="N34" s="173" t="s">
        <v>16</v>
      </c>
    </row>
    <row r="35" spans="1:14" ht="15" customHeight="1">
      <c r="A35" s="4">
        <v>27</v>
      </c>
      <c r="B35" s="24"/>
      <c r="C35" s="24"/>
      <c r="D35" s="24"/>
      <c r="E35" s="233"/>
      <c r="F35" s="144"/>
      <c r="G35" s="145"/>
      <c r="H35" s="4"/>
      <c r="I35" s="4"/>
      <c r="J35" s="218">
        <v>293100</v>
      </c>
      <c r="K35" s="24" t="s">
        <v>67</v>
      </c>
      <c r="L35" s="24"/>
      <c r="M35" s="4">
        <v>27</v>
      </c>
    </row>
    <row r="36" spans="1:14" ht="15" customHeight="1">
      <c r="A36" s="4">
        <v>28</v>
      </c>
      <c r="B36" s="25"/>
      <c r="C36" s="25"/>
      <c r="D36" s="25"/>
      <c r="E36" s="294" t="s">
        <v>97</v>
      </c>
      <c r="F36" s="272"/>
      <c r="G36" s="273"/>
      <c r="H36" s="4"/>
      <c r="I36" s="4"/>
      <c r="J36" s="25"/>
      <c r="K36" s="25"/>
      <c r="L36" s="25"/>
      <c r="M36" s="4">
        <v>28</v>
      </c>
    </row>
    <row r="37" spans="1:14" ht="15" customHeight="1">
      <c r="A37" s="4">
        <v>29</v>
      </c>
      <c r="B37" s="6"/>
      <c r="C37" s="6">
        <v>0</v>
      </c>
      <c r="D37" s="5">
        <v>7500</v>
      </c>
      <c r="E37" s="235" t="s">
        <v>98</v>
      </c>
      <c r="F37" s="142"/>
      <c r="G37" s="143"/>
      <c r="H37" s="4"/>
      <c r="I37" s="4"/>
      <c r="J37" s="5">
        <v>0</v>
      </c>
      <c r="K37" s="5"/>
      <c r="L37" s="5"/>
      <c r="M37" s="4">
        <v>29</v>
      </c>
    </row>
    <row r="38" spans="1:14" ht="15" customHeight="1">
      <c r="A38" s="4">
        <v>30</v>
      </c>
      <c r="B38" s="6">
        <v>0</v>
      </c>
      <c r="C38" s="6">
        <v>0</v>
      </c>
      <c r="D38" s="5">
        <v>0</v>
      </c>
      <c r="E38" s="235" t="s">
        <v>99</v>
      </c>
      <c r="F38" s="142"/>
      <c r="G38" s="143"/>
      <c r="H38" s="4"/>
      <c r="I38" s="4"/>
      <c r="J38" s="5">
        <v>0</v>
      </c>
      <c r="K38" s="5"/>
      <c r="L38" s="5"/>
      <c r="M38" s="4">
        <v>30</v>
      </c>
    </row>
    <row r="39" spans="1:14" ht="15" customHeight="1">
      <c r="A39" s="4">
        <v>31</v>
      </c>
      <c r="B39" s="5">
        <v>0</v>
      </c>
      <c r="C39" s="5">
        <v>0</v>
      </c>
      <c r="D39" s="6">
        <v>0</v>
      </c>
      <c r="E39" s="235" t="s">
        <v>100</v>
      </c>
      <c r="F39" s="142"/>
      <c r="G39" s="143"/>
      <c r="H39" s="4"/>
      <c r="I39" s="4"/>
      <c r="J39" s="6">
        <v>0</v>
      </c>
      <c r="K39" s="6"/>
      <c r="L39" s="6"/>
      <c r="M39" s="4">
        <v>31</v>
      </c>
    </row>
    <row r="40" spans="1:14" ht="12.75" customHeight="1">
      <c r="A40" s="4">
        <v>32</v>
      </c>
      <c r="B40" s="8"/>
      <c r="C40" s="8"/>
      <c r="D40" s="8"/>
      <c r="E40" s="22"/>
      <c r="F40" s="22"/>
      <c r="G40" s="23"/>
      <c r="H40" s="9"/>
      <c r="I40" s="9"/>
      <c r="J40" s="8"/>
      <c r="K40" s="8"/>
      <c r="L40" s="8"/>
      <c r="M40" s="4">
        <v>32</v>
      </c>
    </row>
    <row r="41" spans="1:14" ht="16.5" customHeight="1">
      <c r="A41" s="4">
        <v>33</v>
      </c>
      <c r="B41" s="24">
        <f t="shared" ref="B41:D41" si="1">SUM(B37:B39)</f>
        <v>0</v>
      </c>
      <c r="C41" s="24">
        <f t="shared" si="1"/>
        <v>0</v>
      </c>
      <c r="D41" s="24">
        <f t="shared" si="1"/>
        <v>7500</v>
      </c>
      <c r="E41" s="146"/>
      <c r="F41" s="144" t="s">
        <v>101</v>
      </c>
      <c r="G41" s="147"/>
      <c r="H41" s="4"/>
      <c r="I41" s="4"/>
      <c r="J41" s="24">
        <f t="shared" ref="J41:L41" si="2">SUM(J37:J39)</f>
        <v>0</v>
      </c>
      <c r="K41" s="24">
        <f t="shared" si="2"/>
        <v>0</v>
      </c>
      <c r="L41" s="24">
        <f t="shared" si="2"/>
        <v>0</v>
      </c>
      <c r="M41" s="4">
        <v>33</v>
      </c>
    </row>
    <row r="42" spans="1:14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6"/>
      <c r="M42" s="1"/>
    </row>
    <row r="44" spans="1:14" ht="15" customHeight="1">
      <c r="C44" s="173"/>
    </row>
  </sheetData>
  <mergeCells count="25">
    <mergeCell ref="E3:G3"/>
    <mergeCell ref="H3:M3"/>
    <mergeCell ref="B1:D1"/>
    <mergeCell ref="H1:M1"/>
    <mergeCell ref="B2:D2"/>
    <mergeCell ref="H2:M2"/>
    <mergeCell ref="B3:D3"/>
    <mergeCell ref="E1:G2"/>
    <mergeCell ref="A5:A8"/>
    <mergeCell ref="E5:G8"/>
    <mergeCell ref="H5:H8"/>
    <mergeCell ref="M5:M8"/>
    <mergeCell ref="E9:G9"/>
    <mergeCell ref="I5:I8"/>
    <mergeCell ref="J5:L6"/>
    <mergeCell ref="B5:D5"/>
    <mergeCell ref="B6:C6"/>
    <mergeCell ref="D6:D8"/>
    <mergeCell ref="B7:B8"/>
    <mergeCell ref="C7:C8"/>
    <mergeCell ref="E36:G36"/>
    <mergeCell ref="B4:D4"/>
    <mergeCell ref="E4:G4"/>
    <mergeCell ref="H4:M4"/>
    <mergeCell ref="E34:G34"/>
  </mergeCells>
  <pageMargins left="0.25" right="0.25" top="0.25" bottom="0" header="0" footer="0"/>
  <pageSetup scale="79" orientation="landscape" r:id="rId1"/>
  <headerFooter>
    <oddFooter>&amp;L*Include schedule of pay ranges&amp;RPage ______</oddFooter>
  </headerFooter>
  <rowBreaks count="1" manualBreakCount="1">
    <brk id="41" man="1"/>
  </rowBreaks>
  <colBreaks count="1" manualBreakCount="1">
    <brk id="1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4"/>
  <sheetViews>
    <sheetView topLeftCell="B17" workbookViewId="0">
      <selection activeCell="P14" sqref="P14"/>
    </sheetView>
  </sheetViews>
  <sheetFormatPr defaultColWidth="14.42578125" defaultRowHeight="15" customHeight="1"/>
  <cols>
    <col min="1" max="1" width="2.7109375" customWidth="1"/>
    <col min="2" max="4" width="11.7109375" customWidth="1"/>
    <col min="5" max="6" width="14.7109375" customWidth="1"/>
    <col min="7" max="7" width="22.85546875" customWidth="1"/>
    <col min="8" max="9" width="5.7109375" customWidth="1"/>
    <col min="10" max="12" width="11.7109375" customWidth="1"/>
    <col min="13" max="13" width="2.7109375" customWidth="1"/>
    <col min="14" max="17" width="9.140625" customWidth="1"/>
    <col min="18" max="26" width="8.7109375" customWidth="1"/>
  </cols>
  <sheetData>
    <row r="1" spans="1:14" ht="12.75" customHeight="1">
      <c r="A1" s="1"/>
      <c r="B1" s="266"/>
      <c r="C1" s="267"/>
      <c r="D1" s="267"/>
      <c r="E1" s="293" t="s">
        <v>38</v>
      </c>
      <c r="F1" s="293"/>
      <c r="G1" s="293"/>
      <c r="H1" s="266"/>
      <c r="I1" s="267"/>
      <c r="J1" s="267"/>
      <c r="K1" s="267"/>
      <c r="L1" s="267"/>
      <c r="M1" s="267"/>
      <c r="N1" s="1"/>
    </row>
    <row r="2" spans="1:14" ht="12.75" customHeight="1">
      <c r="A2" s="1"/>
      <c r="B2" s="292" t="s">
        <v>0</v>
      </c>
      <c r="C2" s="267"/>
      <c r="D2" s="267"/>
      <c r="E2" s="293"/>
      <c r="F2" s="293"/>
      <c r="G2" s="293"/>
      <c r="H2" s="291" t="s">
        <v>40</v>
      </c>
      <c r="I2" s="267"/>
      <c r="J2" s="267"/>
      <c r="K2" s="267"/>
      <c r="L2" s="267"/>
      <c r="M2" s="267"/>
      <c r="N2" s="1"/>
    </row>
    <row r="3" spans="1:14" ht="12.75" customHeight="1">
      <c r="A3" s="1"/>
      <c r="B3" s="292" t="s">
        <v>39</v>
      </c>
      <c r="C3" s="267"/>
      <c r="D3" s="267"/>
      <c r="E3" s="290" t="s">
        <v>3</v>
      </c>
      <c r="F3" s="267"/>
      <c r="G3" s="267"/>
      <c r="H3" s="266" t="s">
        <v>16</v>
      </c>
      <c r="I3" s="267"/>
      <c r="J3" s="267"/>
      <c r="K3" s="267"/>
      <c r="L3" s="267"/>
      <c r="M3" s="267"/>
      <c r="N3" s="1"/>
    </row>
    <row r="4" spans="1:14" ht="12.75" customHeight="1">
      <c r="A4" s="1"/>
      <c r="B4" s="266"/>
      <c r="C4" s="267"/>
      <c r="D4" s="267"/>
      <c r="E4" s="266"/>
      <c r="F4" s="267"/>
      <c r="G4" s="267"/>
      <c r="H4" s="266"/>
      <c r="I4" s="267"/>
      <c r="J4" s="267"/>
      <c r="K4" s="267"/>
      <c r="L4" s="267"/>
      <c r="M4" s="267"/>
      <c r="N4" s="1"/>
    </row>
    <row r="5" spans="1:14" ht="12.75" customHeight="1">
      <c r="A5" s="268"/>
      <c r="B5" s="271" t="s">
        <v>5</v>
      </c>
      <c r="C5" s="272"/>
      <c r="D5" s="273"/>
      <c r="E5" s="284" t="s">
        <v>41</v>
      </c>
      <c r="F5" s="285"/>
      <c r="G5" s="286"/>
      <c r="H5" s="274" t="s">
        <v>16</v>
      </c>
      <c r="I5" s="275" t="s">
        <v>16</v>
      </c>
      <c r="J5" s="276" t="s">
        <v>70</v>
      </c>
      <c r="K5" s="285"/>
      <c r="L5" s="285"/>
      <c r="M5" s="268"/>
      <c r="N5" s="1"/>
    </row>
    <row r="6" spans="1:14" ht="12.75" customHeight="1">
      <c r="A6" s="269"/>
      <c r="B6" s="251" t="s">
        <v>8</v>
      </c>
      <c r="C6" s="252"/>
      <c r="D6" s="253" t="s">
        <v>9</v>
      </c>
      <c r="E6" s="287"/>
      <c r="F6" s="267"/>
      <c r="G6" s="288"/>
      <c r="H6" s="269"/>
      <c r="I6" s="269"/>
      <c r="J6" s="297"/>
      <c r="K6" s="298"/>
      <c r="L6" s="298"/>
      <c r="M6" s="269"/>
      <c r="N6" s="1"/>
    </row>
    <row r="7" spans="1:14" ht="12.75" customHeight="1">
      <c r="A7" s="269"/>
      <c r="B7" s="244" t="s">
        <v>13</v>
      </c>
      <c r="C7" s="253" t="s">
        <v>14</v>
      </c>
      <c r="D7" s="254"/>
      <c r="E7" s="287"/>
      <c r="F7" s="267"/>
      <c r="G7" s="288"/>
      <c r="H7" s="269"/>
      <c r="I7" s="269"/>
      <c r="J7" s="232" t="s">
        <v>44</v>
      </c>
      <c r="K7" s="232" t="s">
        <v>45</v>
      </c>
      <c r="L7" s="139" t="s">
        <v>46</v>
      </c>
      <c r="M7" s="269"/>
      <c r="N7" s="1"/>
    </row>
    <row r="8" spans="1:14" ht="12.75" customHeight="1">
      <c r="A8" s="270"/>
      <c r="B8" s="245"/>
      <c r="C8" s="254"/>
      <c r="D8" s="254"/>
      <c r="E8" s="287"/>
      <c r="F8" s="267"/>
      <c r="G8" s="288"/>
      <c r="H8" s="269"/>
      <c r="I8" s="269"/>
      <c r="J8" s="134" t="s">
        <v>47</v>
      </c>
      <c r="K8" s="134" t="s">
        <v>48</v>
      </c>
      <c r="L8" s="2" t="s">
        <v>49</v>
      </c>
      <c r="M8" s="270"/>
      <c r="N8" s="1"/>
    </row>
    <row r="9" spans="1:14" ht="15" customHeight="1">
      <c r="A9" s="3">
        <v>1</v>
      </c>
      <c r="B9" s="3"/>
      <c r="C9" s="3"/>
      <c r="D9" s="13"/>
      <c r="E9" s="313" t="s">
        <v>102</v>
      </c>
      <c r="F9" s="272"/>
      <c r="G9" s="273"/>
      <c r="H9" s="3"/>
      <c r="I9" s="3"/>
      <c r="J9" s="165"/>
      <c r="K9" s="13"/>
      <c r="L9" s="13"/>
      <c r="M9" s="3">
        <v>1</v>
      </c>
      <c r="N9" s="1"/>
    </row>
    <row r="10" spans="1:14" ht="15" customHeight="1">
      <c r="A10" s="3">
        <v>2</v>
      </c>
      <c r="B10" s="6">
        <v>32342.5</v>
      </c>
      <c r="C10" s="6">
        <v>36210</v>
      </c>
      <c r="D10" s="6">
        <v>17200</v>
      </c>
      <c r="E10" s="312" t="s">
        <v>103</v>
      </c>
      <c r="F10" s="308"/>
      <c r="G10" s="309"/>
      <c r="H10" s="4"/>
      <c r="I10" s="4"/>
      <c r="J10" s="226">
        <v>30700</v>
      </c>
      <c r="K10" s="226">
        <v>30700</v>
      </c>
      <c r="L10" s="226">
        <v>30700</v>
      </c>
      <c r="M10" s="3">
        <v>2</v>
      </c>
      <c r="N10" s="1"/>
    </row>
    <row r="11" spans="1:14" ht="15" customHeight="1">
      <c r="A11" s="3"/>
      <c r="B11" s="6"/>
      <c r="C11" s="6"/>
      <c r="D11" s="6"/>
      <c r="E11" s="235"/>
      <c r="F11" s="192"/>
      <c r="G11" s="193"/>
      <c r="H11" s="4"/>
      <c r="I11" s="4"/>
      <c r="J11" s="226"/>
      <c r="K11" s="226"/>
      <c r="L11" s="226"/>
      <c r="M11" s="3"/>
      <c r="N11" s="1"/>
    </row>
    <row r="12" spans="1:14" ht="15" customHeight="1">
      <c r="A12" s="3"/>
      <c r="B12" s="6"/>
      <c r="C12" s="6"/>
      <c r="D12" s="6">
        <v>17750</v>
      </c>
      <c r="E12" s="235" t="s">
        <v>104</v>
      </c>
      <c r="F12" s="192"/>
      <c r="G12" s="193"/>
      <c r="H12" s="4"/>
      <c r="I12" s="4"/>
      <c r="J12" s="226">
        <v>46000</v>
      </c>
      <c r="K12" s="226">
        <v>46000</v>
      </c>
      <c r="L12" s="226">
        <v>46000</v>
      </c>
      <c r="M12" s="3"/>
      <c r="N12" s="1"/>
    </row>
    <row r="13" spans="1:14" ht="15" customHeight="1">
      <c r="A13" s="3">
        <v>3</v>
      </c>
      <c r="B13" s="194">
        <v>32342.5</v>
      </c>
      <c r="C13" s="24">
        <v>36210</v>
      </c>
      <c r="D13" s="24">
        <v>34950</v>
      </c>
      <c r="E13" s="294" t="s">
        <v>105</v>
      </c>
      <c r="F13" s="308"/>
      <c r="G13" s="309"/>
      <c r="H13" s="4"/>
      <c r="I13" s="4"/>
      <c r="J13" s="195">
        <f>SUM(J12,J10)</f>
        <v>76700</v>
      </c>
      <c r="K13" s="195">
        <f>SUM(K12,K10)</f>
        <v>76700</v>
      </c>
      <c r="L13" s="195">
        <f>SUM(L12,L10)</f>
        <v>76700</v>
      </c>
      <c r="M13" s="3">
        <v>3</v>
      </c>
      <c r="N13" s="1"/>
    </row>
    <row r="14" spans="1:14" ht="15" customHeight="1">
      <c r="A14" s="3">
        <v>4</v>
      </c>
      <c r="B14" s="8"/>
      <c r="C14" s="8"/>
      <c r="D14" s="8"/>
      <c r="E14" s="310"/>
      <c r="F14" s="308"/>
      <c r="G14" s="309"/>
      <c r="H14" s="9"/>
      <c r="I14" s="9"/>
      <c r="J14" s="196"/>
      <c r="K14" s="196"/>
      <c r="L14" s="8"/>
      <c r="M14" s="3">
        <v>4</v>
      </c>
      <c r="N14" s="1"/>
    </row>
    <row r="15" spans="1:14" ht="15" customHeight="1">
      <c r="A15" s="3">
        <v>5</v>
      </c>
      <c r="B15" s="5"/>
      <c r="C15" s="6"/>
      <c r="D15" s="6"/>
      <c r="E15" s="311" t="s">
        <v>106</v>
      </c>
      <c r="F15" s="308"/>
      <c r="G15" s="309"/>
      <c r="H15" s="24"/>
      <c r="I15" s="4"/>
      <c r="J15" s="164"/>
      <c r="K15" s="164"/>
      <c r="L15" s="6"/>
      <c r="M15" s="3">
        <v>5</v>
      </c>
      <c r="N15" s="1"/>
    </row>
    <row r="16" spans="1:14" ht="15" customHeight="1">
      <c r="A16" s="3">
        <v>6</v>
      </c>
      <c r="B16" s="5">
        <v>30000</v>
      </c>
      <c r="C16" s="6">
        <v>60000</v>
      </c>
      <c r="D16" s="5">
        <v>0</v>
      </c>
      <c r="E16" s="312" t="s">
        <v>107</v>
      </c>
      <c r="F16" s="308"/>
      <c r="G16" s="309"/>
      <c r="H16" s="4"/>
      <c r="I16" s="4"/>
      <c r="J16" s="161">
        <v>0</v>
      </c>
      <c r="K16" s="161">
        <v>0</v>
      </c>
      <c r="L16" s="161"/>
      <c r="M16" s="3">
        <v>6</v>
      </c>
      <c r="N16" s="1"/>
    </row>
    <row r="17" spans="1:14" ht="15" customHeight="1">
      <c r="A17" s="3">
        <v>7</v>
      </c>
      <c r="B17" s="5">
        <v>0</v>
      </c>
      <c r="C17" s="6"/>
      <c r="D17" s="6"/>
      <c r="E17" s="235" t="s">
        <v>108</v>
      </c>
      <c r="F17" s="142"/>
      <c r="G17" s="143"/>
      <c r="H17" s="4"/>
      <c r="I17" s="4"/>
      <c r="J17" s="164"/>
      <c r="K17" s="164"/>
      <c r="L17" s="164"/>
      <c r="M17" s="3">
        <v>7</v>
      </c>
      <c r="N17" s="1"/>
    </row>
    <row r="18" spans="1:14" ht="15" customHeight="1">
      <c r="A18" s="3">
        <v>8</v>
      </c>
      <c r="B18" s="194">
        <v>30000</v>
      </c>
      <c r="C18" s="24">
        <v>60000</v>
      </c>
      <c r="D18" s="24">
        <v>0</v>
      </c>
      <c r="E18" s="294" t="s">
        <v>109</v>
      </c>
      <c r="F18" s="308"/>
      <c r="G18" s="309"/>
      <c r="H18" s="4"/>
      <c r="I18" s="4"/>
      <c r="J18" s="195"/>
      <c r="K18" s="195"/>
      <c r="L18" s="195"/>
      <c r="M18" s="3">
        <v>8</v>
      </c>
      <c r="N18" s="1"/>
    </row>
    <row r="19" spans="1:14" ht="15" customHeight="1">
      <c r="A19" s="3">
        <v>9</v>
      </c>
      <c r="B19" s="8"/>
      <c r="C19" s="8"/>
      <c r="D19" s="8"/>
      <c r="E19" s="310"/>
      <c r="F19" s="308"/>
      <c r="G19" s="309"/>
      <c r="H19" s="9"/>
      <c r="I19" s="9"/>
      <c r="J19" s="196"/>
      <c r="K19" s="196"/>
      <c r="L19" s="8"/>
      <c r="M19" s="3">
        <v>9</v>
      </c>
      <c r="N19" s="1"/>
    </row>
    <row r="20" spans="1:14" ht="15" customHeight="1">
      <c r="A20" s="3">
        <v>10</v>
      </c>
      <c r="B20" s="194"/>
      <c r="C20" s="24"/>
      <c r="D20" s="24"/>
      <c r="E20" s="311" t="s">
        <v>110</v>
      </c>
      <c r="F20" s="308"/>
      <c r="G20" s="309"/>
      <c r="H20" s="4"/>
      <c r="I20" s="4"/>
      <c r="J20" s="195"/>
      <c r="K20" s="195"/>
      <c r="L20" s="24"/>
      <c r="M20" s="3">
        <v>10</v>
      </c>
      <c r="N20" s="1"/>
    </row>
    <row r="21" spans="1:14" ht="15" customHeight="1">
      <c r="A21" s="3">
        <v>11</v>
      </c>
      <c r="B21" s="5">
        <v>0</v>
      </c>
      <c r="C21" s="6">
        <v>0</v>
      </c>
      <c r="D21" s="6">
        <v>0</v>
      </c>
      <c r="E21" s="312" t="s">
        <v>111</v>
      </c>
      <c r="F21" s="308"/>
      <c r="G21" s="309"/>
      <c r="H21" s="4"/>
      <c r="I21" s="4"/>
      <c r="J21" s="164"/>
      <c r="K21" s="164"/>
      <c r="L21" s="164"/>
      <c r="M21" s="3">
        <v>11</v>
      </c>
      <c r="N21" s="1"/>
    </row>
    <row r="22" spans="1:14" ht="15" customHeight="1">
      <c r="A22" s="3">
        <v>12</v>
      </c>
      <c r="B22" s="194">
        <v>0</v>
      </c>
      <c r="C22" s="24">
        <v>0</v>
      </c>
      <c r="D22" s="24">
        <v>0</v>
      </c>
      <c r="E22" s="294" t="s">
        <v>112</v>
      </c>
      <c r="F22" s="308"/>
      <c r="G22" s="309"/>
      <c r="H22" s="4"/>
      <c r="I22" s="4"/>
      <c r="J22" s="195"/>
      <c r="K22" s="195"/>
      <c r="L22" s="195"/>
      <c r="M22" s="3">
        <v>12</v>
      </c>
      <c r="N22" s="1"/>
    </row>
    <row r="23" spans="1:14" ht="15" customHeight="1">
      <c r="A23" s="3">
        <v>13</v>
      </c>
      <c r="B23" s="8"/>
      <c r="C23" s="8"/>
      <c r="D23" s="8"/>
      <c r="E23" s="301"/>
      <c r="F23" s="302"/>
      <c r="G23" s="303"/>
      <c r="H23" s="9"/>
      <c r="I23" s="9"/>
      <c r="J23" s="196"/>
      <c r="K23" s="196"/>
      <c r="L23" s="8"/>
      <c r="M23" s="3">
        <v>13</v>
      </c>
      <c r="N23" s="1"/>
    </row>
    <row r="24" spans="1:14" ht="15" customHeight="1">
      <c r="A24" s="3">
        <v>14</v>
      </c>
      <c r="B24" s="4"/>
      <c r="C24" s="148"/>
      <c r="D24" s="148"/>
      <c r="E24" s="148"/>
      <c r="F24" s="149"/>
      <c r="G24" s="150"/>
      <c r="H24" s="150"/>
      <c r="I24" s="4"/>
      <c r="J24" s="166"/>
      <c r="K24" s="166"/>
      <c r="L24" s="4"/>
      <c r="M24" s="3">
        <v>14</v>
      </c>
      <c r="N24" s="26"/>
    </row>
    <row r="25" spans="1:14" ht="15" customHeight="1">
      <c r="A25" s="3">
        <v>15</v>
      </c>
      <c r="B25" s="24">
        <v>62342.5</v>
      </c>
      <c r="C25" s="24">
        <v>96210</v>
      </c>
      <c r="D25" s="24">
        <v>34950</v>
      </c>
      <c r="E25" s="304" t="s">
        <v>113</v>
      </c>
      <c r="F25" s="305"/>
      <c r="G25" s="306"/>
      <c r="H25" s="197"/>
      <c r="I25" s="197"/>
      <c r="J25" s="198"/>
      <c r="K25" s="198"/>
      <c r="L25" s="198"/>
      <c r="M25" s="3">
        <v>15</v>
      </c>
      <c r="N25" s="26"/>
    </row>
    <row r="26" spans="1:14" ht="15" customHeight="1">
      <c r="A26" s="3">
        <v>16</v>
      </c>
      <c r="B26" s="27"/>
      <c r="C26" s="28"/>
      <c r="D26" s="27"/>
      <c r="E26" s="151"/>
      <c r="F26" s="152"/>
      <c r="G26" s="153"/>
      <c r="H26" s="28"/>
      <c r="I26" s="28"/>
      <c r="J26" s="167"/>
      <c r="K26" s="28"/>
      <c r="L26" s="28"/>
      <c r="M26" s="3">
        <v>16</v>
      </c>
      <c r="N26" s="26"/>
    </row>
    <row r="27" spans="1:14" ht="15" customHeight="1">
      <c r="A27" s="3">
        <v>17</v>
      </c>
      <c r="B27" s="29"/>
      <c r="C27" s="28"/>
      <c r="D27" s="27"/>
      <c r="E27" s="26"/>
      <c r="F27" s="26"/>
      <c r="G27" s="26"/>
      <c r="H27" s="28"/>
      <c r="I27" s="28"/>
      <c r="J27" s="167"/>
      <c r="K27" s="28"/>
      <c r="L27" s="28"/>
      <c r="M27" s="3">
        <v>17</v>
      </c>
      <c r="N27" s="26"/>
    </row>
    <row r="28" spans="1:14" ht="15" customHeight="1">
      <c r="A28" s="3">
        <v>18</v>
      </c>
      <c r="B28" s="199">
        <v>1030231</v>
      </c>
      <c r="C28" s="200">
        <v>484792</v>
      </c>
      <c r="D28" s="201">
        <v>1064560</v>
      </c>
      <c r="E28" s="307" t="s">
        <v>114</v>
      </c>
      <c r="F28" s="308"/>
      <c r="G28" s="309"/>
      <c r="H28" s="201"/>
      <c r="I28" s="201"/>
      <c r="J28" s="202">
        <f>SUM('LB 20 GF'!F40)</f>
        <v>1196570</v>
      </c>
      <c r="K28" s="201"/>
      <c r="L28" s="201"/>
      <c r="M28" s="3">
        <v>18</v>
      </c>
    </row>
    <row r="29" spans="1:14" ht="15" customHeight="1">
      <c r="A29" s="3">
        <v>19</v>
      </c>
      <c r="B29" s="203"/>
      <c r="C29" s="200"/>
      <c r="D29" s="201"/>
      <c r="E29" s="234"/>
      <c r="F29" s="204"/>
      <c r="G29" s="205"/>
      <c r="H29" s="201"/>
      <c r="I29" s="201"/>
      <c r="J29" s="202"/>
      <c r="K29" s="201"/>
      <c r="L29" s="201"/>
      <c r="M29" s="3">
        <v>19</v>
      </c>
      <c r="N29" s="31">
        <f t="shared" ref="N29:N40" si="0">SUM(J29-L29)</f>
        <v>0</v>
      </c>
    </row>
    <row r="30" spans="1:14" ht="15" customHeight="1">
      <c r="A30" s="3">
        <v>20</v>
      </c>
      <c r="B30" s="203">
        <v>253865</v>
      </c>
      <c r="C30" s="200">
        <v>330892</v>
      </c>
      <c r="D30" s="201">
        <f>SUM('LB-31 GF Personnel'!D26)</f>
        <v>417220</v>
      </c>
      <c r="E30" s="307" t="s">
        <v>115</v>
      </c>
      <c r="F30" s="308"/>
      <c r="G30" s="309"/>
      <c r="H30" s="201"/>
      <c r="I30" s="201"/>
      <c r="J30" s="168">
        <f>SUM('LB-31 GF Personnel'!J26)</f>
        <v>450300</v>
      </c>
      <c r="K30" s="201"/>
      <c r="L30" s="201"/>
      <c r="M30" s="3">
        <v>20</v>
      </c>
      <c r="N30" s="31">
        <f t="shared" si="0"/>
        <v>450300</v>
      </c>
    </row>
    <row r="31" spans="1:14" ht="15" customHeight="1">
      <c r="A31" s="3">
        <v>21</v>
      </c>
      <c r="B31" s="203">
        <v>121201.72</v>
      </c>
      <c r="C31" s="200">
        <v>141052</v>
      </c>
      <c r="D31" s="201">
        <f>SUM('LB-31 Material and Services'!D34)</f>
        <v>265350</v>
      </c>
      <c r="E31" s="307" t="s">
        <v>71</v>
      </c>
      <c r="F31" s="308"/>
      <c r="G31" s="309"/>
      <c r="H31" s="201"/>
      <c r="I31" s="201"/>
      <c r="J31" s="168">
        <f>SUM('LB-31 Material and Services'!J34)</f>
        <v>309120</v>
      </c>
      <c r="K31" s="201"/>
      <c r="L31" s="201"/>
      <c r="M31" s="3">
        <v>21</v>
      </c>
      <c r="N31" s="31">
        <f t="shared" si="0"/>
        <v>309120</v>
      </c>
    </row>
    <row r="32" spans="1:14" ht="15" customHeight="1">
      <c r="A32" s="3">
        <v>22</v>
      </c>
      <c r="B32" s="203">
        <v>1191.4000000000001</v>
      </c>
      <c r="C32" s="200">
        <v>7500</v>
      </c>
      <c r="D32" s="201">
        <v>7500</v>
      </c>
      <c r="E32" s="307" t="s">
        <v>97</v>
      </c>
      <c r="F32" s="308"/>
      <c r="G32" s="309"/>
      <c r="H32" s="201"/>
      <c r="I32" s="201"/>
      <c r="J32" s="202">
        <f>SUM('LB-31 Material and Services'!J41)</f>
        <v>0</v>
      </c>
      <c r="K32" s="201"/>
      <c r="L32" s="201"/>
      <c r="M32" s="3">
        <v>22</v>
      </c>
      <c r="N32" s="31">
        <f t="shared" si="0"/>
        <v>0</v>
      </c>
    </row>
    <row r="33" spans="1:14" ht="15" customHeight="1">
      <c r="A33" s="3">
        <v>23</v>
      </c>
      <c r="B33" s="203">
        <v>29683</v>
      </c>
      <c r="C33" s="200">
        <v>28500</v>
      </c>
      <c r="D33" s="201">
        <f>SUM('LB 31.3 Detailed Rqrmnts'!D13)</f>
        <v>34950</v>
      </c>
      <c r="E33" s="307" t="s">
        <v>102</v>
      </c>
      <c r="F33" s="308"/>
      <c r="G33" s="309"/>
      <c r="H33" s="201"/>
      <c r="I33" s="201"/>
      <c r="J33" s="168">
        <f>SUM(J13)</f>
        <v>76700</v>
      </c>
      <c r="K33" s="201"/>
      <c r="L33" s="201"/>
      <c r="M33" s="3">
        <v>23</v>
      </c>
      <c r="N33" s="31">
        <f t="shared" si="0"/>
        <v>76700</v>
      </c>
    </row>
    <row r="34" spans="1:14" ht="15" customHeight="1">
      <c r="A34" s="3">
        <v>24</v>
      </c>
      <c r="B34" s="203">
        <v>50000</v>
      </c>
      <c r="C34" s="200">
        <v>0</v>
      </c>
      <c r="D34" s="201">
        <f>SUM(D18)</f>
        <v>0</v>
      </c>
      <c r="E34" s="307" t="s">
        <v>106</v>
      </c>
      <c r="F34" s="308"/>
      <c r="G34" s="309"/>
      <c r="H34" s="201"/>
      <c r="I34" s="201"/>
      <c r="J34" s="202">
        <f>SUM(J18)</f>
        <v>0</v>
      </c>
      <c r="K34" s="201"/>
      <c r="L34" s="201"/>
      <c r="M34" s="3">
        <v>24</v>
      </c>
      <c r="N34" s="31">
        <f t="shared" si="0"/>
        <v>0</v>
      </c>
    </row>
    <row r="35" spans="1:14" ht="15" customHeight="1">
      <c r="A35" s="3">
        <v>25</v>
      </c>
      <c r="B35" s="203">
        <v>0</v>
      </c>
      <c r="C35" s="200">
        <v>0</v>
      </c>
      <c r="D35" s="201">
        <v>119000</v>
      </c>
      <c r="E35" s="307" t="s">
        <v>110</v>
      </c>
      <c r="F35" s="308"/>
      <c r="G35" s="309"/>
      <c r="H35" s="201"/>
      <c r="I35" s="201"/>
      <c r="J35" s="202">
        <f>SUM('LB 11 RSF'!F37)</f>
        <v>127000</v>
      </c>
      <c r="K35" s="201"/>
      <c r="L35" s="201"/>
      <c r="M35" s="3">
        <v>25</v>
      </c>
      <c r="N35" s="31">
        <f t="shared" si="0"/>
        <v>127000</v>
      </c>
    </row>
    <row r="36" spans="1:14" ht="15" customHeight="1">
      <c r="A36" s="3">
        <v>26</v>
      </c>
      <c r="B36" s="203">
        <v>0</v>
      </c>
      <c r="C36" s="200">
        <v>0</v>
      </c>
      <c r="D36" s="201">
        <v>0</v>
      </c>
      <c r="E36" s="307" t="s">
        <v>116</v>
      </c>
      <c r="F36" s="308"/>
      <c r="G36" s="309"/>
      <c r="H36" s="201"/>
      <c r="I36" s="201"/>
      <c r="J36" s="202">
        <v>0</v>
      </c>
      <c r="K36" s="201"/>
      <c r="L36" s="201"/>
      <c r="M36" s="3">
        <v>26</v>
      </c>
      <c r="N36" s="31">
        <f t="shared" si="0"/>
        <v>0</v>
      </c>
    </row>
    <row r="37" spans="1:14" ht="15" customHeight="1">
      <c r="A37" s="3">
        <v>27</v>
      </c>
      <c r="B37" s="206">
        <f t="shared" ref="B37:D37" si="1">SUM(B30:B36)</f>
        <v>455941.12</v>
      </c>
      <c r="C37" s="207">
        <f t="shared" si="1"/>
        <v>507944</v>
      </c>
      <c r="D37" s="202">
        <f>SUM(D30:D36)</f>
        <v>844020</v>
      </c>
      <c r="E37" s="307" t="s">
        <v>117</v>
      </c>
      <c r="F37" s="308"/>
      <c r="G37" s="309"/>
      <c r="H37" s="201"/>
      <c r="I37" s="201"/>
      <c r="J37" s="168">
        <f>SUM(J30:J36)</f>
        <v>963120</v>
      </c>
      <c r="K37" s="202"/>
      <c r="L37" s="202"/>
      <c r="M37" s="3">
        <v>27</v>
      </c>
      <c r="N37" s="31">
        <f t="shared" si="0"/>
        <v>963120</v>
      </c>
    </row>
    <row r="38" spans="1:14" ht="15" customHeight="1">
      <c r="A38" s="154">
        <v>28</v>
      </c>
      <c r="B38" s="5">
        <v>497159</v>
      </c>
      <c r="C38" s="5">
        <v>461348</v>
      </c>
      <c r="D38" s="1"/>
      <c r="E38" s="314" t="s">
        <v>118</v>
      </c>
      <c r="F38" s="315"/>
      <c r="G38" s="316"/>
      <c r="H38" s="32"/>
      <c r="I38" s="32"/>
      <c r="J38" s="168"/>
      <c r="K38" s="32"/>
      <c r="L38" s="32"/>
      <c r="M38" s="154">
        <v>28</v>
      </c>
      <c r="N38" s="31">
        <f t="shared" si="0"/>
        <v>0</v>
      </c>
    </row>
    <row r="39" spans="1:14" ht="15" customHeight="1">
      <c r="A39" s="33">
        <v>29</v>
      </c>
      <c r="B39" s="34"/>
      <c r="C39" s="208"/>
      <c r="D39" s="34">
        <f>(D28-D37)</f>
        <v>220540</v>
      </c>
      <c r="E39" s="317" t="s">
        <v>119</v>
      </c>
      <c r="F39" s="318"/>
      <c r="G39" s="319"/>
      <c r="H39" s="209"/>
      <c r="I39" s="209"/>
      <c r="J39" s="137">
        <f>SUM(J28-J37)</f>
        <v>233450</v>
      </c>
      <c r="K39" s="35"/>
      <c r="L39" s="35"/>
      <c r="M39" s="33">
        <v>29</v>
      </c>
      <c r="N39" s="31">
        <f t="shared" si="0"/>
        <v>233450</v>
      </c>
    </row>
    <row r="40" spans="1:14" ht="26.25" customHeight="1">
      <c r="A40" s="33">
        <v>30</v>
      </c>
      <c r="B40" s="36">
        <f>SUM('LB-31 GF Personnel'!B26,'LB-31 Material and Services'!B34,'LB 31.3 Detailed Rqrmnts'!B25,'LB 11 RSF'!B37)</f>
        <v>680949.30999999994</v>
      </c>
      <c r="C40" s="36">
        <f>SUM('LB-31 GF Personnel'!C26,'LB-31 Material and Services'!C34,'LB 31.3 Detailed Rqrmnts'!C25,'LB 11 RSF'!C37)</f>
        <v>861723</v>
      </c>
      <c r="D40" s="36">
        <v>844020</v>
      </c>
      <c r="E40" s="320" t="s">
        <v>120</v>
      </c>
      <c r="F40" s="321"/>
      <c r="G40" s="322"/>
      <c r="H40" s="37"/>
      <c r="I40" s="37"/>
      <c r="J40" s="36">
        <f>SUM(J37)</f>
        <v>963120</v>
      </c>
      <c r="K40" s="36">
        <f t="shared" ref="K40:L40" si="2">SUM(K37)</f>
        <v>0</v>
      </c>
      <c r="L40" s="36">
        <f t="shared" si="2"/>
        <v>0</v>
      </c>
      <c r="M40" s="33">
        <v>30</v>
      </c>
      <c r="N40" s="31">
        <f t="shared" si="0"/>
        <v>963120</v>
      </c>
    </row>
    <row r="41" spans="1:14" ht="12.75" customHeight="1">
      <c r="A41" s="1"/>
      <c r="B41" s="14"/>
      <c r="C41" s="1"/>
      <c r="D41" s="1"/>
      <c r="E41" s="1"/>
      <c r="F41" s="30" t="s">
        <v>121</v>
      </c>
      <c r="G41" s="1"/>
      <c r="H41" s="1"/>
      <c r="I41" s="1"/>
      <c r="J41" s="1" t="s">
        <v>122</v>
      </c>
      <c r="K41" s="15"/>
      <c r="L41" s="15"/>
      <c r="M41" s="1"/>
      <c r="N41" s="1"/>
    </row>
    <row r="42" spans="1:14" ht="12.75" customHeight="1">
      <c r="A42" s="1"/>
      <c r="B42" s="17"/>
      <c r="C42" s="17"/>
      <c r="D42" s="1" t="s">
        <v>123</v>
      </c>
      <c r="E42" s="1"/>
      <c r="F42" t="s">
        <v>124</v>
      </c>
      <c r="G42" s="1"/>
      <c r="H42" s="1"/>
      <c r="I42" s="1"/>
      <c r="J42" s="1"/>
      <c r="K42" s="17"/>
      <c r="L42" s="16"/>
      <c r="M42" s="1"/>
      <c r="N42" s="1"/>
    </row>
    <row r="43" spans="1:14" ht="12.75" customHeight="1">
      <c r="A43" s="1"/>
      <c r="B43" s="17"/>
      <c r="C43" s="17"/>
      <c r="D43" s="17"/>
      <c r="E43" s="1"/>
      <c r="F43" s="1"/>
      <c r="H43" s="1"/>
      <c r="I43" s="1" t="s">
        <v>16</v>
      </c>
      <c r="J43" s="17"/>
      <c r="K43" s="1"/>
      <c r="L43" s="1"/>
      <c r="M43" s="1"/>
      <c r="N43" s="1"/>
    </row>
    <row r="44" spans="1:14" ht="12.75" customHeight="1">
      <c r="A44" s="1"/>
      <c r="B44" s="1"/>
      <c r="C44" s="1"/>
      <c r="D44" s="1" t="s">
        <v>16</v>
      </c>
      <c r="E44" s="1"/>
      <c r="F44" s="1" t="s">
        <v>16</v>
      </c>
      <c r="H44" s="1"/>
      <c r="I44" s="1"/>
      <c r="J44" s="17"/>
      <c r="K44" s="1"/>
      <c r="L44" s="1"/>
      <c r="M44" s="1"/>
      <c r="N44" s="1"/>
    </row>
  </sheetData>
  <mergeCells count="47">
    <mergeCell ref="E37:G37"/>
    <mergeCell ref="E38:G38"/>
    <mergeCell ref="E39:G39"/>
    <mergeCell ref="E40:G40"/>
    <mergeCell ref="E30:G30"/>
    <mergeCell ref="E31:G31"/>
    <mergeCell ref="E32:G32"/>
    <mergeCell ref="E33:G33"/>
    <mergeCell ref="E34:G34"/>
    <mergeCell ref="E35:G35"/>
    <mergeCell ref="E36:G36"/>
    <mergeCell ref="B1:D1"/>
    <mergeCell ref="H1:M1"/>
    <mergeCell ref="B2:D2"/>
    <mergeCell ref="H2:M2"/>
    <mergeCell ref="E1:G2"/>
    <mergeCell ref="B4:D4"/>
    <mergeCell ref="E4:G4"/>
    <mergeCell ref="H4:M4"/>
    <mergeCell ref="E3:G3"/>
    <mergeCell ref="H3:M3"/>
    <mergeCell ref="B3:D3"/>
    <mergeCell ref="A5:A8"/>
    <mergeCell ref="E5:G8"/>
    <mergeCell ref="H5:H8"/>
    <mergeCell ref="M5:M8"/>
    <mergeCell ref="E9:G9"/>
    <mergeCell ref="I5:I8"/>
    <mergeCell ref="J5:L6"/>
    <mergeCell ref="B5:D5"/>
    <mergeCell ref="B6:C6"/>
    <mergeCell ref="D6:D8"/>
    <mergeCell ref="B7:B8"/>
    <mergeCell ref="C7:C8"/>
    <mergeCell ref="E10:G10"/>
    <mergeCell ref="E13:G13"/>
    <mergeCell ref="E14:G14"/>
    <mergeCell ref="E15:G15"/>
    <mergeCell ref="E16:G16"/>
    <mergeCell ref="E23:G23"/>
    <mergeCell ref="E25:G25"/>
    <mergeCell ref="E28:G28"/>
    <mergeCell ref="E18:G18"/>
    <mergeCell ref="E19:G19"/>
    <mergeCell ref="E20:G20"/>
    <mergeCell ref="E21:G21"/>
    <mergeCell ref="E22:G22"/>
  </mergeCells>
  <pageMargins left="0.25" right="0.25" top="0.25" bottom="0.25" header="0" footer="0"/>
  <pageSetup scale="94" orientation="landscape" r:id="rId1"/>
  <headerFooter>
    <oddFooter>&amp;L*Include schedule of pay ranges&amp;RPage ______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02FBF-4534-4F76-95A8-705074B8FE20}">
  <sheetPr>
    <pageSetUpPr fitToPage="1"/>
  </sheetPr>
  <dimension ref="A1:K41"/>
  <sheetViews>
    <sheetView zoomScale="129" zoomScaleNormal="129" workbookViewId="0">
      <selection activeCell="H27" sqref="H27:H30"/>
    </sheetView>
  </sheetViews>
  <sheetFormatPr defaultColWidth="8.85546875" defaultRowHeight="12.75" customHeight="1"/>
  <cols>
    <col min="1" max="1" width="2.7109375" style="68" customWidth="1"/>
    <col min="2" max="2" width="13.28515625" style="68" customWidth="1"/>
    <col min="3" max="3" width="13.42578125" style="68" customWidth="1"/>
    <col min="4" max="4" width="14.28515625" style="68" customWidth="1"/>
    <col min="5" max="5" width="49" style="68" customWidth="1"/>
    <col min="6" max="6" width="11.7109375" style="68" customWidth="1"/>
    <col min="7" max="7" width="13.85546875" style="68" customWidth="1"/>
    <col min="8" max="8" width="11.7109375" style="68" customWidth="1"/>
    <col min="9" max="9" width="2.7109375" style="68" customWidth="1"/>
    <col min="10" max="10" width="4.140625" style="68" customWidth="1"/>
    <col min="11" max="11" width="84.28515625" style="68" customWidth="1"/>
    <col min="12" max="16384" width="8.85546875" style="68"/>
  </cols>
  <sheetData>
    <row r="1" spans="1:9" ht="15" customHeight="1">
      <c r="A1" s="323" t="s">
        <v>0</v>
      </c>
      <c r="B1" s="324"/>
      <c r="C1" s="237"/>
      <c r="D1" s="237"/>
      <c r="I1" s="68" t="s">
        <v>16</v>
      </c>
    </row>
    <row r="2" spans="1:9" ht="18" customHeight="1">
      <c r="A2" s="323" t="s">
        <v>125</v>
      </c>
      <c r="B2" s="324"/>
      <c r="C2" s="237"/>
      <c r="D2" s="237"/>
      <c r="E2" s="109" t="s">
        <v>126</v>
      </c>
      <c r="F2" s="325" t="s">
        <v>127</v>
      </c>
      <c r="G2" s="324"/>
      <c r="H2" s="324"/>
      <c r="I2" s="324"/>
    </row>
    <row r="3" spans="1:9" ht="18" customHeight="1">
      <c r="A3" s="325" t="s">
        <v>128</v>
      </c>
      <c r="B3" s="325"/>
      <c r="C3" s="325"/>
      <c r="D3" s="325"/>
      <c r="E3" s="109" t="s">
        <v>129</v>
      </c>
      <c r="F3" s="325" t="s">
        <v>130</v>
      </c>
      <c r="G3" s="325"/>
      <c r="H3" s="325"/>
      <c r="I3" s="325"/>
    </row>
    <row r="4" spans="1:9" ht="12.75" customHeight="1">
      <c r="A4" s="325" t="s">
        <v>131</v>
      </c>
      <c r="B4" s="325"/>
      <c r="C4" s="325"/>
      <c r="D4" s="325"/>
      <c r="E4" s="211"/>
      <c r="F4" s="325" t="s">
        <v>132</v>
      </c>
      <c r="G4" s="325"/>
      <c r="H4" s="325"/>
      <c r="I4" s="325"/>
    </row>
    <row r="5" spans="1:9" ht="15.75" customHeight="1">
      <c r="A5" s="326" t="s">
        <v>133</v>
      </c>
      <c r="B5" s="326"/>
      <c r="C5" s="326"/>
      <c r="D5" s="326"/>
      <c r="E5" s="108" t="s">
        <v>134</v>
      </c>
      <c r="F5" s="261" t="s">
        <v>4</v>
      </c>
      <c r="G5" s="261"/>
      <c r="H5" s="261"/>
      <c r="I5" s="261"/>
    </row>
    <row r="6" spans="1:9" ht="12.75" customHeight="1">
      <c r="A6" s="327"/>
      <c r="B6" s="327"/>
      <c r="C6" s="327"/>
      <c r="D6" s="327"/>
      <c r="E6" s="107"/>
      <c r="F6" s="262" t="s">
        <v>16</v>
      </c>
      <c r="G6" s="262"/>
      <c r="H6" s="262"/>
      <c r="I6" s="262"/>
    </row>
    <row r="7" spans="1:9" ht="12" customHeight="1">
      <c r="A7" s="263"/>
      <c r="B7" s="328" t="s">
        <v>5</v>
      </c>
      <c r="C7" s="329"/>
      <c r="D7" s="330"/>
      <c r="E7" s="106"/>
      <c r="F7" s="331" t="s">
        <v>70</v>
      </c>
      <c r="G7" s="329"/>
      <c r="H7" s="330"/>
      <c r="I7" s="263"/>
    </row>
    <row r="8" spans="1:9" ht="12" customHeight="1">
      <c r="A8" s="264"/>
      <c r="B8" s="251" t="s">
        <v>8</v>
      </c>
      <c r="C8" s="252"/>
      <c r="D8" s="253" t="s">
        <v>9</v>
      </c>
      <c r="E8" s="104" t="s">
        <v>135</v>
      </c>
      <c r="F8" s="105" t="s">
        <v>136</v>
      </c>
      <c r="G8" s="105" t="s">
        <v>137</v>
      </c>
      <c r="H8" s="105" t="s">
        <v>138</v>
      </c>
      <c r="I8" s="264"/>
    </row>
    <row r="9" spans="1:9" ht="12" customHeight="1">
      <c r="A9" s="264"/>
      <c r="B9" s="244" t="s">
        <v>13</v>
      </c>
      <c r="C9" s="253" t="s">
        <v>14</v>
      </c>
      <c r="D9" s="254"/>
      <c r="E9" s="104" t="s">
        <v>129</v>
      </c>
      <c r="F9" s="103" t="s">
        <v>47</v>
      </c>
      <c r="G9" s="103" t="s">
        <v>48</v>
      </c>
      <c r="H9" s="103" t="s">
        <v>49</v>
      </c>
      <c r="I9" s="264"/>
    </row>
    <row r="10" spans="1:9" ht="12" customHeight="1">
      <c r="A10" s="265"/>
      <c r="B10" s="245"/>
      <c r="C10" s="254"/>
      <c r="D10" s="254"/>
      <c r="E10" s="85"/>
      <c r="F10" s="102"/>
      <c r="G10" s="102"/>
      <c r="H10" s="102"/>
      <c r="I10" s="265"/>
    </row>
    <row r="11" spans="1:9" ht="15" customHeight="1">
      <c r="A11" s="97"/>
      <c r="B11" s="101"/>
      <c r="C11" s="101"/>
      <c r="D11" s="100"/>
      <c r="E11" s="99" t="s">
        <v>1</v>
      </c>
      <c r="F11" s="98"/>
      <c r="G11" s="98"/>
      <c r="H11" s="98"/>
      <c r="I11" s="97"/>
    </row>
    <row r="12" spans="1:9" ht="15" customHeight="1">
      <c r="A12" s="81">
        <v>1</v>
      </c>
      <c r="B12" s="82">
        <v>63924</v>
      </c>
      <c r="C12" s="61">
        <v>63000</v>
      </c>
      <c r="D12" s="61">
        <v>117000</v>
      </c>
      <c r="E12" s="83" t="s">
        <v>139</v>
      </c>
      <c r="F12" s="82">
        <v>124000</v>
      </c>
      <c r="G12" s="82">
        <v>124000</v>
      </c>
      <c r="H12" s="82">
        <v>124000</v>
      </c>
      <c r="I12" s="81">
        <v>1</v>
      </c>
    </row>
    <row r="13" spans="1:9" ht="15" customHeight="1">
      <c r="A13" s="81">
        <v>2</v>
      </c>
      <c r="B13" s="82"/>
      <c r="C13" s="61"/>
      <c r="D13" s="61"/>
      <c r="E13" s="83" t="s">
        <v>140</v>
      </c>
      <c r="F13" s="82"/>
      <c r="G13" s="82"/>
      <c r="H13" s="82"/>
      <c r="I13" s="81">
        <v>2</v>
      </c>
    </row>
    <row r="14" spans="1:9" ht="15" customHeight="1">
      <c r="A14" s="81">
        <v>3</v>
      </c>
      <c r="B14" s="82"/>
      <c r="C14" s="61"/>
      <c r="D14" s="61"/>
      <c r="E14" s="83" t="s">
        <v>18</v>
      </c>
      <c r="F14" s="82"/>
      <c r="G14" s="82"/>
      <c r="H14" s="82"/>
      <c r="I14" s="81">
        <v>3</v>
      </c>
    </row>
    <row r="15" spans="1:9" ht="15" customHeight="1">
      <c r="A15" s="81">
        <v>4</v>
      </c>
      <c r="B15" s="82">
        <v>2034.79</v>
      </c>
      <c r="C15" s="61">
        <v>5605.63</v>
      </c>
      <c r="D15" s="61">
        <v>2000</v>
      </c>
      <c r="E15" s="83" t="s">
        <v>19</v>
      </c>
      <c r="F15" s="82">
        <v>3000</v>
      </c>
      <c r="G15" s="82">
        <v>3000</v>
      </c>
      <c r="H15" s="82">
        <v>3000</v>
      </c>
      <c r="I15" s="81">
        <v>4</v>
      </c>
    </row>
    <row r="16" spans="1:9" ht="15" customHeight="1">
      <c r="A16" s="81">
        <v>5</v>
      </c>
      <c r="B16" s="82">
        <v>30000</v>
      </c>
      <c r="C16" s="61">
        <v>60000</v>
      </c>
      <c r="D16" s="61">
        <v>0</v>
      </c>
      <c r="E16" s="83" t="s">
        <v>141</v>
      </c>
      <c r="F16" s="84">
        <v>0</v>
      </c>
      <c r="G16" s="84">
        <v>0</v>
      </c>
      <c r="H16" s="84">
        <v>0</v>
      </c>
      <c r="I16" s="81">
        <v>5</v>
      </c>
    </row>
    <row r="17" spans="1:11" ht="15" customHeight="1">
      <c r="A17" s="81">
        <v>6</v>
      </c>
      <c r="B17" s="82"/>
      <c r="C17" s="61"/>
      <c r="D17" s="61"/>
      <c r="E17" s="83" t="s">
        <v>142</v>
      </c>
      <c r="F17" s="82"/>
      <c r="G17" s="82"/>
      <c r="H17" s="82"/>
      <c r="I17" s="81">
        <v>6</v>
      </c>
      <c r="K17" s="68" t="s">
        <v>143</v>
      </c>
    </row>
    <row r="18" spans="1:11" ht="15" customHeight="1">
      <c r="A18" s="81">
        <v>7</v>
      </c>
      <c r="B18" s="82"/>
      <c r="C18" s="61"/>
      <c r="D18" s="61"/>
      <c r="E18" s="83"/>
      <c r="F18" s="82"/>
      <c r="G18" s="82"/>
      <c r="H18" s="82"/>
      <c r="I18" s="81">
        <v>7</v>
      </c>
    </row>
    <row r="19" spans="1:11" ht="15" customHeight="1">
      <c r="A19" s="81">
        <v>8</v>
      </c>
      <c r="B19" s="95"/>
      <c r="C19" s="169"/>
      <c r="D19" s="169"/>
      <c r="E19" s="96" t="s">
        <v>16</v>
      </c>
      <c r="F19" s="95"/>
      <c r="G19" s="95"/>
      <c r="H19" s="95"/>
      <c r="I19" s="81">
        <v>8</v>
      </c>
    </row>
    <row r="20" spans="1:11" ht="15" customHeight="1">
      <c r="A20" s="81">
        <v>9</v>
      </c>
      <c r="B20" s="84">
        <f>SUM(B12:B17)</f>
        <v>95958.79</v>
      </c>
      <c r="C20" s="62">
        <f>SUM(C12:C17)</f>
        <v>128605.63</v>
      </c>
      <c r="D20" s="62">
        <f>SUM(D12:D17)</f>
        <v>119000</v>
      </c>
      <c r="E20" s="83" t="s">
        <v>144</v>
      </c>
      <c r="F20" s="84">
        <f>SUM(F12:F17)</f>
        <v>127000</v>
      </c>
      <c r="G20" s="84">
        <f>SUM(G12:G17)</f>
        <v>127000</v>
      </c>
      <c r="H20" s="84">
        <f>SUM(H12:H17)</f>
        <v>127000</v>
      </c>
      <c r="I20" s="81">
        <v>9</v>
      </c>
    </row>
    <row r="21" spans="1:11" ht="15" customHeight="1">
      <c r="A21" s="77">
        <v>10</v>
      </c>
      <c r="B21" s="82"/>
      <c r="C21" s="61"/>
      <c r="D21" s="61"/>
      <c r="E21" s="83" t="s">
        <v>34</v>
      </c>
      <c r="F21" s="82"/>
      <c r="G21" s="82"/>
      <c r="H21" s="82"/>
      <c r="I21" s="77">
        <v>10</v>
      </c>
    </row>
    <row r="22" spans="1:11" ht="15" customHeight="1">
      <c r="A22" s="93">
        <v>11</v>
      </c>
      <c r="B22" s="78"/>
      <c r="C22" s="156"/>
      <c r="D22" s="156"/>
      <c r="E22" s="94" t="s">
        <v>35</v>
      </c>
      <c r="F22" s="78"/>
      <c r="G22" s="78"/>
      <c r="H22" s="78"/>
      <c r="I22" s="93">
        <v>11</v>
      </c>
    </row>
    <row r="23" spans="1:11" ht="17.25" customHeight="1">
      <c r="A23" s="86">
        <v>12</v>
      </c>
      <c r="B23" s="92">
        <f>SUM(B12:B16)</f>
        <v>95958.79</v>
      </c>
      <c r="C23" s="170">
        <f>SUM(C12:C16)</f>
        <v>128605.63</v>
      </c>
      <c r="D23" s="170">
        <f>SUM(D12:D16)</f>
        <v>119000</v>
      </c>
      <c r="E23" s="75" t="s">
        <v>36</v>
      </c>
      <c r="F23" s="92">
        <f>SUM(F12:F16)</f>
        <v>127000</v>
      </c>
      <c r="G23" s="92">
        <f>SUM(G12:G16)</f>
        <v>127000</v>
      </c>
      <c r="H23" s="92">
        <f>SUM(H12:H16)</f>
        <v>127000</v>
      </c>
      <c r="I23" s="86">
        <v>12</v>
      </c>
    </row>
    <row r="24" spans="1:11" ht="15" customHeight="1">
      <c r="A24" s="91"/>
      <c r="B24" s="89"/>
      <c r="C24" s="171"/>
      <c r="D24" s="171"/>
      <c r="E24" s="90"/>
      <c r="F24" s="89"/>
      <c r="G24" s="89"/>
      <c r="H24" s="89"/>
      <c r="I24" s="86"/>
    </row>
    <row r="25" spans="1:11" ht="15" customHeight="1">
      <c r="A25" s="86">
        <v>1</v>
      </c>
      <c r="B25" s="87"/>
      <c r="C25" s="61"/>
      <c r="D25" s="61"/>
      <c r="E25" s="88" t="s">
        <v>145</v>
      </c>
      <c r="F25" s="87"/>
      <c r="G25" s="87"/>
      <c r="H25" s="87"/>
      <c r="I25" s="86">
        <v>1</v>
      </c>
    </row>
    <row r="26" spans="1:11" ht="15" customHeight="1">
      <c r="A26" s="85">
        <v>2</v>
      </c>
      <c r="B26" s="82"/>
      <c r="C26" s="61"/>
      <c r="D26" s="61"/>
      <c r="E26" s="83" t="s">
        <v>146</v>
      </c>
      <c r="F26" s="82"/>
      <c r="G26" s="82"/>
      <c r="H26" s="82"/>
      <c r="I26" s="85">
        <v>2</v>
      </c>
    </row>
    <row r="27" spans="1:11" ht="15" customHeight="1">
      <c r="A27" s="81">
        <v>3</v>
      </c>
      <c r="B27" s="82" t="s">
        <v>16</v>
      </c>
      <c r="C27" s="61">
        <v>20000</v>
      </c>
      <c r="D27" s="61">
        <v>20000</v>
      </c>
      <c r="E27" s="83" t="s">
        <v>147</v>
      </c>
      <c r="F27" s="82">
        <v>20000</v>
      </c>
      <c r="G27" s="82">
        <v>20000</v>
      </c>
      <c r="H27" s="82">
        <v>20000</v>
      </c>
      <c r="I27" s="81">
        <v>3</v>
      </c>
    </row>
    <row r="28" spans="1:11" ht="15" customHeight="1">
      <c r="A28" s="81">
        <v>4</v>
      </c>
      <c r="B28" s="82"/>
      <c r="C28" s="61"/>
      <c r="D28" s="61"/>
      <c r="E28" s="83" t="s">
        <v>148</v>
      </c>
      <c r="F28" s="82"/>
      <c r="G28" s="82"/>
      <c r="H28" s="82"/>
      <c r="I28" s="81">
        <v>4</v>
      </c>
    </row>
    <row r="29" spans="1:11" ht="15" customHeight="1">
      <c r="A29" s="81">
        <v>5</v>
      </c>
      <c r="B29" s="82"/>
      <c r="C29" s="61"/>
      <c r="D29" s="61"/>
      <c r="E29" s="83" t="s">
        <v>149</v>
      </c>
      <c r="F29" s="82"/>
      <c r="G29" s="82"/>
      <c r="H29" s="82"/>
      <c r="I29" s="81">
        <v>5</v>
      </c>
    </row>
    <row r="30" spans="1:11" ht="15" customHeight="1">
      <c r="A30" s="81">
        <v>6</v>
      </c>
      <c r="B30" s="82">
        <v>32488.880000000001</v>
      </c>
      <c r="C30" s="61">
        <v>109065</v>
      </c>
      <c r="D30" s="61">
        <v>99000</v>
      </c>
      <c r="E30" s="83" t="s">
        <v>150</v>
      </c>
      <c r="F30" s="82">
        <v>107000</v>
      </c>
      <c r="G30" s="82">
        <v>107000</v>
      </c>
      <c r="H30" s="82">
        <v>107000</v>
      </c>
      <c r="I30" s="81">
        <v>6</v>
      </c>
    </row>
    <row r="31" spans="1:11" ht="15" customHeight="1">
      <c r="A31" s="81">
        <v>7</v>
      </c>
      <c r="B31" s="82"/>
      <c r="C31" s="61"/>
      <c r="D31" s="61"/>
      <c r="E31" s="83" t="s">
        <v>151</v>
      </c>
      <c r="F31" s="82"/>
      <c r="G31" s="82"/>
      <c r="H31" s="82"/>
      <c r="I31" s="81">
        <v>7</v>
      </c>
    </row>
    <row r="32" spans="1:11" ht="15" customHeight="1">
      <c r="A32" s="81">
        <v>8</v>
      </c>
      <c r="B32" s="82"/>
      <c r="C32" s="61"/>
      <c r="D32" s="61"/>
      <c r="E32" s="83" t="s">
        <v>152</v>
      </c>
      <c r="F32" s="82"/>
      <c r="G32" s="82"/>
      <c r="H32" s="82"/>
      <c r="I32" s="81">
        <v>8</v>
      </c>
    </row>
    <row r="33" spans="1:9" ht="15" customHeight="1">
      <c r="A33" s="81">
        <v>9</v>
      </c>
      <c r="B33" s="82"/>
      <c r="C33" s="61"/>
      <c r="D33" s="61"/>
      <c r="E33" s="83" t="s">
        <v>153</v>
      </c>
      <c r="F33" s="82"/>
      <c r="G33" s="82"/>
      <c r="H33" s="82"/>
      <c r="I33" s="81">
        <v>9</v>
      </c>
    </row>
    <row r="34" spans="1:9" ht="15" customHeight="1">
      <c r="A34" s="81">
        <v>10</v>
      </c>
      <c r="B34" s="82"/>
      <c r="C34" s="61"/>
      <c r="D34" s="61"/>
      <c r="E34" s="83"/>
      <c r="F34" s="82"/>
      <c r="G34" s="82"/>
      <c r="H34" s="82"/>
      <c r="I34" s="81">
        <v>10</v>
      </c>
    </row>
    <row r="35" spans="1:9" ht="15" customHeight="1">
      <c r="A35" s="81">
        <v>11</v>
      </c>
      <c r="B35" s="82">
        <v>63469.75</v>
      </c>
      <c r="C35" s="82"/>
      <c r="D35" s="61"/>
      <c r="E35" s="83" t="s">
        <v>118</v>
      </c>
      <c r="F35" s="82"/>
      <c r="G35" s="82"/>
      <c r="H35" s="82"/>
      <c r="I35" s="81">
        <v>11</v>
      </c>
    </row>
    <row r="36" spans="1:9" ht="15.75" customHeight="1">
      <c r="A36" s="77">
        <v>12</v>
      </c>
      <c r="B36" s="80">
        <v>0</v>
      </c>
      <c r="C36" s="156">
        <v>0</v>
      </c>
      <c r="D36" s="156">
        <v>0</v>
      </c>
      <c r="E36" s="79" t="s">
        <v>154</v>
      </c>
      <c r="F36" s="78"/>
      <c r="G36" s="78"/>
      <c r="H36" s="78"/>
      <c r="I36" s="77">
        <v>12</v>
      </c>
    </row>
    <row r="37" spans="1:9" ht="20.25" customHeight="1">
      <c r="A37" s="73">
        <v>13</v>
      </c>
      <c r="B37" s="76">
        <f>SUM(B27:B35)</f>
        <v>95958.63</v>
      </c>
      <c r="C37" s="172">
        <f>SUM(C27:C35)</f>
        <v>129065</v>
      </c>
      <c r="D37" s="172">
        <f>SUM(D27:D35)</f>
        <v>119000</v>
      </c>
      <c r="E37" s="75" t="s">
        <v>120</v>
      </c>
      <c r="F37" s="74">
        <f>SUM(F27:F35)</f>
        <v>127000</v>
      </c>
      <c r="G37" s="74">
        <f>SUM(G27:G35)</f>
        <v>127000</v>
      </c>
      <c r="H37" s="74">
        <f>SUM(H27:H35)</f>
        <v>127000</v>
      </c>
      <c r="I37" s="73">
        <v>13</v>
      </c>
    </row>
    <row r="38" spans="1:9" ht="12.75" customHeight="1">
      <c r="A38" s="72"/>
      <c r="D38" s="256" t="s">
        <v>37</v>
      </c>
      <c r="E38" s="256"/>
      <c r="F38" s="256"/>
      <c r="G38" s="71"/>
    </row>
    <row r="41" spans="1:9" ht="12.75" customHeight="1">
      <c r="C41" s="69"/>
      <c r="E41" s="70" t="s">
        <v>16</v>
      </c>
      <c r="H41" s="229"/>
    </row>
  </sheetData>
  <mergeCells count="20">
    <mergeCell ref="I7:I10"/>
    <mergeCell ref="A4:D4"/>
    <mergeCell ref="A5:D5"/>
    <mergeCell ref="A6:D6"/>
    <mergeCell ref="F2:I2"/>
    <mergeCell ref="F3:I3"/>
    <mergeCell ref="F4:I4"/>
    <mergeCell ref="A7:A10"/>
    <mergeCell ref="F5:I5"/>
    <mergeCell ref="F6:I6"/>
    <mergeCell ref="B7:D7"/>
    <mergeCell ref="B8:C8"/>
    <mergeCell ref="F7:H7"/>
    <mergeCell ref="D38:F38"/>
    <mergeCell ref="A1:B1"/>
    <mergeCell ref="A2:B2"/>
    <mergeCell ref="A3:D3"/>
    <mergeCell ref="D8:D10"/>
    <mergeCell ref="B9:B10"/>
    <mergeCell ref="C9:C10"/>
  </mergeCells>
  <printOptions horizontalCentered="1"/>
  <pageMargins left="0.25" right="0.25" top="0.37" bottom="0.25" header="0.5" footer="0.25"/>
  <pageSetup orientation="landscape" r:id="rId1"/>
  <headerFooter>
    <oddHeader>&amp;L&amp;C&amp;R</oddHeader>
    <oddFooter>&amp;L&amp;C&amp;7*Includes Unappropriated Balance budgeted last year&amp;RPage ________</oddFooter>
    <evenHeader>&amp;L&amp;C&amp;R</evenHeader>
    <evenFooter>&amp;L&amp;C&amp;7*Includes Unappropriated Balance budgeted last year&amp;RPage ________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3"/>
  <sheetViews>
    <sheetView topLeftCell="A14" workbookViewId="0">
      <selection activeCell="L40" sqref="L40"/>
    </sheetView>
  </sheetViews>
  <sheetFormatPr defaultColWidth="14.42578125" defaultRowHeight="15" customHeight="1"/>
  <cols>
    <col min="1" max="1" width="3.7109375" customWidth="1"/>
    <col min="2" max="3" width="14.42578125" customWidth="1"/>
    <col min="4" max="4" width="14.28515625" customWidth="1"/>
    <col min="5" max="5" width="18.85546875" customWidth="1"/>
    <col min="6" max="6" width="22.85546875" customWidth="1"/>
    <col min="7" max="7" width="14.5703125" customWidth="1"/>
    <col min="8" max="8" width="14.85546875" customWidth="1"/>
    <col min="9" max="9" width="15.28515625" customWidth="1"/>
    <col min="10" max="10" width="3.28515625" customWidth="1"/>
    <col min="11" max="11" width="4.42578125" customWidth="1"/>
    <col min="12" max="26" width="10.85546875" customWidth="1"/>
  </cols>
  <sheetData>
    <row r="1" spans="1:16" ht="15.75" customHeight="1">
      <c r="A1" s="38"/>
      <c r="B1" s="38"/>
      <c r="C1" s="38"/>
      <c r="D1" s="351" t="s">
        <v>155</v>
      </c>
      <c r="E1" s="267"/>
      <c r="F1" s="267"/>
      <c r="G1" s="267"/>
      <c r="H1" s="352" t="s">
        <v>156</v>
      </c>
      <c r="I1" s="267"/>
      <c r="J1" s="267"/>
      <c r="K1" s="39"/>
      <c r="L1" s="39"/>
      <c r="M1" s="39"/>
      <c r="N1" s="39"/>
      <c r="O1" s="39"/>
      <c r="P1" s="39"/>
    </row>
    <row r="2" spans="1:16" ht="15.75" customHeight="1">
      <c r="A2" s="38"/>
      <c r="B2" s="40" t="s">
        <v>0</v>
      </c>
      <c r="C2" s="38"/>
      <c r="D2" s="351" t="s">
        <v>129</v>
      </c>
      <c r="E2" s="267"/>
      <c r="F2" s="267"/>
      <c r="G2" s="267"/>
      <c r="H2" s="353" t="s">
        <v>157</v>
      </c>
      <c r="I2" s="267"/>
      <c r="J2" s="267"/>
      <c r="K2" s="39"/>
      <c r="L2" s="39"/>
      <c r="M2" s="39"/>
      <c r="N2" s="39"/>
      <c r="O2" s="39"/>
      <c r="P2" s="39"/>
    </row>
    <row r="3" spans="1:16" ht="15" customHeight="1">
      <c r="A3" s="38"/>
      <c r="B3" s="40" t="s">
        <v>158</v>
      </c>
      <c r="C3" s="38"/>
      <c r="D3" s="354"/>
      <c r="E3" s="267"/>
      <c r="F3" s="267"/>
      <c r="G3" s="267"/>
      <c r="H3" s="355"/>
      <c r="I3" s="267"/>
      <c r="J3" s="267"/>
      <c r="K3" s="39"/>
      <c r="L3" s="39"/>
      <c r="M3" s="39"/>
      <c r="N3" s="39"/>
      <c r="O3" s="39"/>
      <c r="P3" s="39"/>
    </row>
    <row r="4" spans="1:16" ht="16.5" customHeight="1">
      <c r="A4" s="38"/>
      <c r="B4" s="41"/>
      <c r="C4" s="38"/>
      <c r="D4" s="239"/>
      <c r="E4" s="356" t="s">
        <v>159</v>
      </c>
      <c r="F4" s="267"/>
      <c r="G4" s="42"/>
      <c r="H4" s="43" t="s">
        <v>160</v>
      </c>
      <c r="I4" s="44"/>
      <c r="J4" s="240"/>
      <c r="K4" s="39"/>
      <c r="L4" s="39"/>
      <c r="M4" s="39"/>
      <c r="N4" s="39"/>
      <c r="O4" s="39"/>
      <c r="P4" s="39"/>
    </row>
    <row r="5" spans="1:16" ht="16.5" customHeight="1">
      <c r="A5" s="38"/>
      <c r="B5" s="41"/>
      <c r="C5" s="38"/>
      <c r="D5" s="239"/>
      <c r="E5" s="174"/>
      <c r="F5" s="175"/>
      <c r="G5" s="42"/>
      <c r="H5" s="43"/>
      <c r="I5" s="44"/>
      <c r="J5" s="240"/>
      <c r="K5" s="39"/>
      <c r="L5" s="39"/>
      <c r="M5" s="39"/>
      <c r="N5" s="39"/>
      <c r="O5" s="39"/>
      <c r="P5" s="39"/>
    </row>
    <row r="6" spans="1:16" ht="15.75" customHeight="1">
      <c r="A6" s="38"/>
      <c r="B6" s="219"/>
      <c r="C6" s="220"/>
      <c r="D6" s="343" t="s">
        <v>102</v>
      </c>
      <c r="E6" s="267"/>
      <c r="F6" s="267"/>
      <c r="G6" s="267"/>
      <c r="H6" s="344"/>
      <c r="I6" s="298"/>
      <c r="J6" s="298"/>
      <c r="K6" s="39"/>
      <c r="L6" s="39"/>
      <c r="M6" s="39"/>
      <c r="N6" s="39"/>
      <c r="O6" s="39"/>
      <c r="P6" s="39"/>
    </row>
    <row r="7" spans="1:16" ht="15.75" customHeight="1">
      <c r="A7" s="342"/>
      <c r="B7" s="357" t="s">
        <v>5</v>
      </c>
      <c r="C7" s="272"/>
      <c r="D7" s="273"/>
      <c r="E7" s="359" t="s">
        <v>161</v>
      </c>
      <c r="F7" s="286"/>
      <c r="G7" s="345" t="s">
        <v>162</v>
      </c>
      <c r="H7" s="272"/>
      <c r="I7" s="273"/>
      <c r="J7" s="346"/>
      <c r="K7" s="45"/>
      <c r="L7" s="39"/>
      <c r="M7" s="335"/>
      <c r="N7" s="267"/>
      <c r="O7" s="267"/>
      <c r="P7" s="267"/>
    </row>
    <row r="8" spans="1:16" ht="15.75" customHeight="1">
      <c r="A8" s="269"/>
      <c r="B8" s="251" t="s">
        <v>8</v>
      </c>
      <c r="C8" s="252"/>
      <c r="D8" s="253" t="s">
        <v>9</v>
      </c>
      <c r="E8" s="287"/>
      <c r="F8" s="288"/>
      <c r="G8" s="358" t="s">
        <v>10</v>
      </c>
      <c r="H8" s="358" t="s">
        <v>163</v>
      </c>
      <c r="I8" s="358" t="s">
        <v>12</v>
      </c>
      <c r="J8" s="269"/>
      <c r="K8" s="45"/>
      <c r="L8" s="39"/>
      <c r="M8" s="335"/>
      <c r="N8" s="267"/>
      <c r="O8" s="267"/>
      <c r="P8" s="267"/>
    </row>
    <row r="9" spans="1:16" ht="15.75" customHeight="1">
      <c r="A9" s="269"/>
      <c r="B9" s="244" t="s">
        <v>13</v>
      </c>
      <c r="C9" s="253" t="s">
        <v>14</v>
      </c>
      <c r="D9" s="254"/>
      <c r="E9" s="287"/>
      <c r="F9" s="288"/>
      <c r="G9" s="269"/>
      <c r="H9" s="269"/>
      <c r="I9" s="269"/>
      <c r="J9" s="269"/>
      <c r="K9" s="45"/>
      <c r="L9" s="39"/>
      <c r="M9" s="336"/>
      <c r="N9" s="267"/>
      <c r="O9" s="267"/>
      <c r="P9" s="267"/>
    </row>
    <row r="10" spans="1:16" ht="15.75" customHeight="1">
      <c r="A10" s="270"/>
      <c r="B10" s="245"/>
      <c r="C10" s="254"/>
      <c r="D10" s="254"/>
      <c r="E10" s="297"/>
      <c r="F10" s="338"/>
      <c r="G10" s="270"/>
      <c r="H10" s="270"/>
      <c r="I10" s="270"/>
      <c r="J10" s="270"/>
      <c r="K10" s="45"/>
      <c r="L10" s="39"/>
      <c r="M10" s="39"/>
      <c r="N10" s="39"/>
      <c r="O10" s="39"/>
      <c r="P10" s="39"/>
    </row>
    <row r="11" spans="1:16" ht="12" customHeight="1">
      <c r="A11" s="46"/>
      <c r="B11" s="47"/>
      <c r="C11" s="47"/>
      <c r="D11" s="48"/>
      <c r="E11" s="340" t="s">
        <v>164</v>
      </c>
      <c r="F11" s="273"/>
      <c r="G11" s="48"/>
      <c r="H11" s="48"/>
      <c r="I11" s="47"/>
      <c r="J11" s="47"/>
      <c r="K11" s="49"/>
      <c r="L11" s="39"/>
      <c r="M11" s="39"/>
      <c r="N11" s="39"/>
      <c r="O11" s="39"/>
      <c r="P11" s="39"/>
    </row>
    <row r="12" spans="1:16" ht="12" customHeight="1">
      <c r="A12" s="46">
        <v>1</v>
      </c>
      <c r="B12" s="51">
        <v>24949</v>
      </c>
      <c r="C12" s="51">
        <v>20000</v>
      </c>
      <c r="D12" s="52">
        <v>42000</v>
      </c>
      <c r="E12" s="334" t="s">
        <v>165</v>
      </c>
      <c r="F12" s="273"/>
      <c r="G12" s="52">
        <v>55000</v>
      </c>
      <c r="H12" s="52">
        <v>55000</v>
      </c>
      <c r="I12" s="52">
        <v>55000</v>
      </c>
      <c r="J12" s="46">
        <v>1</v>
      </c>
      <c r="K12" s="49"/>
      <c r="L12" s="39"/>
      <c r="M12" s="39"/>
      <c r="N12" s="39"/>
      <c r="O12" s="39"/>
      <c r="P12" s="39"/>
    </row>
    <row r="13" spans="1:16" ht="12" customHeight="1">
      <c r="A13" s="46">
        <v>2</v>
      </c>
      <c r="B13" s="51"/>
      <c r="C13" s="51"/>
      <c r="D13" s="52"/>
      <c r="E13" s="341"/>
      <c r="F13" s="273"/>
      <c r="G13" s="52"/>
      <c r="H13" s="52"/>
      <c r="I13" s="52"/>
      <c r="J13" s="46">
        <v>2</v>
      </c>
      <c r="K13" s="49"/>
      <c r="L13" s="39"/>
      <c r="M13" s="39"/>
      <c r="N13" s="39"/>
      <c r="O13" s="39"/>
      <c r="P13" s="39"/>
    </row>
    <row r="14" spans="1:16" ht="12" customHeight="1">
      <c r="A14" s="46">
        <v>3</v>
      </c>
      <c r="B14" s="51">
        <v>1947.35</v>
      </c>
      <c r="C14" s="51">
        <v>1971</v>
      </c>
      <c r="D14" s="52">
        <v>1500</v>
      </c>
      <c r="E14" s="334" t="s">
        <v>166</v>
      </c>
      <c r="F14" s="273"/>
      <c r="G14" s="52">
        <v>1500</v>
      </c>
      <c r="H14" s="52">
        <v>1500</v>
      </c>
      <c r="I14" s="52">
        <v>1500</v>
      </c>
      <c r="J14" s="46">
        <v>3</v>
      </c>
      <c r="K14" s="49"/>
      <c r="L14" s="39"/>
      <c r="M14" s="39"/>
      <c r="N14" s="39"/>
      <c r="O14" s="39"/>
      <c r="P14" s="39"/>
    </row>
    <row r="15" spans="1:16" ht="12" customHeight="1">
      <c r="A15" s="46">
        <v>4</v>
      </c>
      <c r="B15" s="51">
        <v>3299</v>
      </c>
      <c r="C15" s="51">
        <v>6459</v>
      </c>
      <c r="D15" s="52">
        <v>2500</v>
      </c>
      <c r="E15" s="334" t="s">
        <v>167</v>
      </c>
      <c r="F15" s="273"/>
      <c r="G15" s="52">
        <v>2500</v>
      </c>
      <c r="H15" s="52">
        <v>2500</v>
      </c>
      <c r="I15" s="52">
        <v>2500</v>
      </c>
      <c r="J15" s="46">
        <v>4</v>
      </c>
      <c r="K15" s="49"/>
      <c r="L15" s="39"/>
      <c r="M15" s="39"/>
      <c r="N15" s="39"/>
      <c r="O15" s="39"/>
      <c r="P15" s="39"/>
    </row>
    <row r="16" spans="1:16" ht="12" customHeight="1">
      <c r="A16" s="46">
        <v>5</v>
      </c>
      <c r="B16" s="51"/>
      <c r="C16" s="51"/>
      <c r="D16" s="52"/>
      <c r="E16" s="334" t="s">
        <v>168</v>
      </c>
      <c r="F16" s="273"/>
      <c r="G16" s="52"/>
      <c r="H16" s="52"/>
      <c r="I16" s="52"/>
      <c r="J16" s="46">
        <v>5</v>
      </c>
      <c r="K16" s="49"/>
      <c r="L16" s="39"/>
      <c r="M16" s="39"/>
      <c r="N16" s="39"/>
      <c r="O16" s="39"/>
      <c r="P16" s="39"/>
    </row>
    <row r="17" spans="1:10" ht="12" customHeight="1">
      <c r="A17" s="46">
        <v>6</v>
      </c>
      <c r="B17" s="51"/>
      <c r="C17" s="51"/>
      <c r="D17" s="52"/>
      <c r="E17" s="360" t="s">
        <v>169</v>
      </c>
      <c r="F17" s="273"/>
      <c r="G17" s="52"/>
      <c r="H17" s="52"/>
      <c r="I17" s="52"/>
      <c r="J17" s="46">
        <v>6</v>
      </c>
    </row>
    <row r="18" spans="1:10" ht="12" customHeight="1">
      <c r="A18" s="46">
        <v>7</v>
      </c>
      <c r="B18" s="52">
        <f>SUM(B12:B16)</f>
        <v>30195.35</v>
      </c>
      <c r="C18" s="52">
        <f>SUM(C12:C16)</f>
        <v>28430</v>
      </c>
      <c r="D18" s="52">
        <f>SUM(D12:D16)</f>
        <v>46000</v>
      </c>
      <c r="E18" s="334" t="s">
        <v>170</v>
      </c>
      <c r="F18" s="273"/>
      <c r="G18" s="52">
        <f>SUM(G12:G16)</f>
        <v>59000</v>
      </c>
      <c r="H18" s="52">
        <f>SUM(H12:H16)</f>
        <v>59000</v>
      </c>
      <c r="I18" s="52">
        <f>SUM(I12:I16)</f>
        <v>59000</v>
      </c>
      <c r="J18" s="46">
        <v>7</v>
      </c>
    </row>
    <row r="19" spans="1:10" ht="12" customHeight="1">
      <c r="A19" s="46">
        <v>8</v>
      </c>
      <c r="B19" s="51"/>
      <c r="C19" s="51">
        <v>202000</v>
      </c>
      <c r="D19" s="52">
        <v>213000</v>
      </c>
      <c r="E19" s="334" t="s">
        <v>171</v>
      </c>
      <c r="F19" s="273"/>
      <c r="G19" s="52">
        <v>228000</v>
      </c>
      <c r="H19" s="52">
        <v>228000</v>
      </c>
      <c r="I19" s="52">
        <v>228000</v>
      </c>
      <c r="J19" s="46" t="s">
        <v>172</v>
      </c>
    </row>
    <row r="20" spans="1:10" ht="12" customHeight="1">
      <c r="A20" s="155">
        <v>9</v>
      </c>
      <c r="B20" s="156">
        <v>179539.77</v>
      </c>
      <c r="C20" s="210">
        <v>193998</v>
      </c>
      <c r="D20" s="157"/>
      <c r="E20" s="361" t="s">
        <v>173</v>
      </c>
      <c r="F20" s="286"/>
      <c r="G20" s="157"/>
      <c r="H20" s="157"/>
      <c r="I20" s="157"/>
      <c r="J20" s="155">
        <v>9</v>
      </c>
    </row>
    <row r="21" spans="1:10" ht="21.75" customHeight="1">
      <c r="A21" s="53">
        <v>10</v>
      </c>
      <c r="B21" s="54">
        <f>SUM(B18:B20)</f>
        <v>209735.12</v>
      </c>
      <c r="C21" s="54">
        <f>SUM(C18:C20)</f>
        <v>424428</v>
      </c>
      <c r="D21" s="54">
        <f>SUM(D18:D19)</f>
        <v>259000</v>
      </c>
      <c r="E21" s="362" t="s">
        <v>174</v>
      </c>
      <c r="F21" s="322"/>
      <c r="G21" s="54">
        <f>SUM(G18:G19)</f>
        <v>287000</v>
      </c>
      <c r="H21" s="54">
        <f t="shared" ref="G21:I21" si="0">SUM(H18:H19)</f>
        <v>287000</v>
      </c>
      <c r="I21" s="54">
        <f t="shared" si="0"/>
        <v>287000</v>
      </c>
      <c r="J21" s="55">
        <v>10</v>
      </c>
    </row>
    <row r="22" spans="1:10" ht="12" customHeight="1">
      <c r="A22" s="333"/>
      <c r="B22" s="158"/>
      <c r="C22" s="158"/>
      <c r="D22" s="158"/>
      <c r="E22" s="337" t="s">
        <v>175</v>
      </c>
      <c r="F22" s="338"/>
      <c r="G22" s="158"/>
      <c r="H22" s="158"/>
      <c r="I22" s="158"/>
      <c r="J22" s="333"/>
    </row>
    <row r="23" spans="1:10" ht="12" customHeight="1">
      <c r="A23" s="269"/>
      <c r="B23" s="158"/>
      <c r="C23" s="158"/>
      <c r="D23" s="158"/>
      <c r="E23" s="339" t="s">
        <v>176</v>
      </c>
      <c r="F23" s="273"/>
      <c r="G23" s="158"/>
      <c r="H23" s="158"/>
      <c r="I23" s="158"/>
      <c r="J23" s="269"/>
    </row>
    <row r="24" spans="1:10" ht="12" customHeight="1">
      <c r="A24" s="270"/>
      <c r="B24" s="56"/>
      <c r="C24" s="56"/>
      <c r="D24" s="56"/>
      <c r="E24" s="47" t="s">
        <v>177</v>
      </c>
      <c r="F24" s="47" t="s">
        <v>178</v>
      </c>
      <c r="G24" s="56"/>
      <c r="H24" s="56"/>
      <c r="I24" s="56"/>
      <c r="J24" s="270"/>
    </row>
    <row r="25" spans="1:10" ht="12" customHeight="1">
      <c r="A25" s="46">
        <v>11</v>
      </c>
      <c r="B25" s="50">
        <v>105000</v>
      </c>
      <c r="C25" s="50">
        <v>115000</v>
      </c>
      <c r="D25" s="50">
        <v>120000</v>
      </c>
      <c r="E25" s="57" t="s">
        <v>179</v>
      </c>
      <c r="F25" s="57" t="s">
        <v>180</v>
      </c>
      <c r="G25" s="50">
        <v>130000</v>
      </c>
      <c r="H25" s="50">
        <v>130000</v>
      </c>
      <c r="I25" s="50">
        <v>130000</v>
      </c>
      <c r="J25" s="46">
        <v>11</v>
      </c>
    </row>
    <row r="26" spans="1:10" ht="12" customHeight="1">
      <c r="A26" s="46">
        <v>12</v>
      </c>
      <c r="B26" s="50"/>
      <c r="C26" s="50"/>
      <c r="D26" s="50"/>
      <c r="E26" s="57" t="s">
        <v>181</v>
      </c>
      <c r="F26" s="57"/>
      <c r="G26" s="50"/>
      <c r="H26" s="50"/>
      <c r="I26" s="50"/>
      <c r="J26" s="46">
        <v>12</v>
      </c>
    </row>
    <row r="27" spans="1:10" ht="12" customHeight="1">
      <c r="A27" s="46">
        <v>13</v>
      </c>
      <c r="B27" s="50"/>
      <c r="C27" s="50"/>
      <c r="D27" s="50"/>
      <c r="E27" s="57" t="s">
        <v>182</v>
      </c>
      <c r="F27" s="57"/>
      <c r="G27" s="50"/>
      <c r="H27" s="50"/>
      <c r="I27" s="50"/>
      <c r="J27" s="46">
        <v>13</v>
      </c>
    </row>
    <row r="28" spans="1:10" ht="12" customHeight="1">
      <c r="A28" s="46">
        <v>14</v>
      </c>
      <c r="B28" s="58">
        <v>105000</v>
      </c>
      <c r="C28" s="58">
        <v>115000</v>
      </c>
      <c r="D28" s="58">
        <v>120000</v>
      </c>
      <c r="E28" s="334" t="s">
        <v>183</v>
      </c>
      <c r="F28" s="273"/>
      <c r="G28" s="58">
        <f>SUM(G25:G26)</f>
        <v>130000</v>
      </c>
      <c r="H28" s="58">
        <f>SUM(H25:H26)</f>
        <v>130000</v>
      </c>
      <c r="I28" s="58">
        <f>SUM(I25:I26)</f>
        <v>130000</v>
      </c>
      <c r="J28" s="46">
        <v>14</v>
      </c>
    </row>
    <row r="29" spans="1:10" ht="12" customHeight="1">
      <c r="A29" s="332"/>
      <c r="B29" s="157"/>
      <c r="C29" s="157"/>
      <c r="D29" s="157"/>
      <c r="E29" s="339" t="s">
        <v>184</v>
      </c>
      <c r="F29" s="273"/>
      <c r="G29" s="158"/>
      <c r="H29" s="157"/>
      <c r="I29" s="157"/>
      <c r="J29" s="332"/>
    </row>
    <row r="30" spans="1:10" ht="12" customHeight="1">
      <c r="A30" s="270"/>
      <c r="B30" s="56"/>
      <c r="C30" s="56"/>
      <c r="D30" s="56"/>
      <c r="E30" s="47" t="s">
        <v>177</v>
      </c>
      <c r="F30" s="47" t="s">
        <v>178</v>
      </c>
      <c r="G30" s="56"/>
      <c r="H30" s="56"/>
      <c r="I30" s="56"/>
      <c r="J30" s="270"/>
    </row>
    <row r="31" spans="1:10" ht="12" customHeight="1">
      <c r="A31" s="46">
        <v>15</v>
      </c>
      <c r="B31" s="50">
        <v>37125</v>
      </c>
      <c r="C31" s="50">
        <v>35025</v>
      </c>
      <c r="D31" s="50">
        <v>32725</v>
      </c>
      <c r="E31" s="57" t="s">
        <v>185</v>
      </c>
      <c r="F31" s="57" t="s">
        <v>186</v>
      </c>
      <c r="G31" s="50">
        <v>30325</v>
      </c>
      <c r="H31" s="50">
        <v>30325</v>
      </c>
      <c r="I31" s="50">
        <v>30325</v>
      </c>
      <c r="J31" s="46">
        <v>15</v>
      </c>
    </row>
    <row r="32" spans="1:10" ht="12" customHeight="1">
      <c r="A32" s="46">
        <v>16</v>
      </c>
      <c r="B32" s="50">
        <v>37125</v>
      </c>
      <c r="C32" s="50">
        <v>35025</v>
      </c>
      <c r="D32" s="50">
        <v>32725</v>
      </c>
      <c r="E32" s="57" t="s">
        <v>187</v>
      </c>
      <c r="F32" s="57" t="s">
        <v>180</v>
      </c>
      <c r="G32" s="50">
        <v>30325</v>
      </c>
      <c r="H32" s="50">
        <v>30325</v>
      </c>
      <c r="I32" s="50">
        <v>30325</v>
      </c>
      <c r="J32" s="46">
        <v>16</v>
      </c>
    </row>
    <row r="33" spans="1:10" ht="12" customHeight="1">
      <c r="A33" s="46">
        <v>17</v>
      </c>
      <c r="B33" s="50"/>
      <c r="C33" s="50"/>
      <c r="D33" s="50"/>
      <c r="E33" s="57" t="s">
        <v>188</v>
      </c>
      <c r="F33" s="57" t="s">
        <v>16</v>
      </c>
      <c r="G33" s="50"/>
      <c r="H33" s="50"/>
      <c r="I33" s="50"/>
      <c r="J33" s="46">
        <v>17</v>
      </c>
    </row>
    <row r="34" spans="1:10" ht="12" customHeight="1">
      <c r="A34" s="46">
        <v>18</v>
      </c>
      <c r="B34" s="58">
        <v>74250</v>
      </c>
      <c r="C34" s="58">
        <v>70050</v>
      </c>
      <c r="D34" s="58">
        <v>65450</v>
      </c>
      <c r="E34" s="334" t="s">
        <v>189</v>
      </c>
      <c r="F34" s="273"/>
      <c r="G34" s="58">
        <f t="shared" ref="G34:I34" si="1">SUM(G31:G32)</f>
        <v>60650</v>
      </c>
      <c r="H34" s="58">
        <f t="shared" ref="H34" si="2">SUM(H31:H32)</f>
        <v>60650</v>
      </c>
      <c r="I34" s="58">
        <f t="shared" si="1"/>
        <v>60650</v>
      </c>
      <c r="J34" s="46">
        <v>18</v>
      </c>
    </row>
    <row r="35" spans="1:10" ht="12" customHeight="1">
      <c r="A35" s="46">
        <v>19</v>
      </c>
      <c r="B35" s="58"/>
      <c r="C35" s="58"/>
      <c r="D35" s="58">
        <v>300</v>
      </c>
      <c r="E35" s="238"/>
      <c r="F35" s="138" t="s">
        <v>190</v>
      </c>
      <c r="G35" s="58">
        <v>1300</v>
      </c>
      <c r="H35" s="58">
        <v>1300</v>
      </c>
      <c r="I35" s="58">
        <v>1300</v>
      </c>
      <c r="J35" s="46"/>
    </row>
    <row r="36" spans="1:10" ht="12" customHeight="1">
      <c r="A36" s="46">
        <v>20</v>
      </c>
      <c r="B36" s="50"/>
      <c r="C36" s="50"/>
      <c r="D36" s="50"/>
      <c r="E36" s="57" t="s">
        <v>191</v>
      </c>
      <c r="F36" s="57"/>
      <c r="G36" s="50"/>
      <c r="H36" s="50"/>
      <c r="I36" s="50"/>
      <c r="J36" s="46">
        <v>19</v>
      </c>
    </row>
    <row r="37" spans="1:10" ht="12" customHeight="1">
      <c r="A37" s="46">
        <v>21</v>
      </c>
      <c r="B37" s="135">
        <v>179250</v>
      </c>
      <c r="C37" s="135">
        <v>185050</v>
      </c>
      <c r="D37" s="135">
        <v>185750</v>
      </c>
      <c r="E37" s="360" t="s">
        <v>192</v>
      </c>
      <c r="F37" s="273"/>
      <c r="G37" s="135">
        <f>SUM(G34,G28,G35)</f>
        <v>191950</v>
      </c>
      <c r="H37" s="135">
        <f>SUM(H34,H28,H35)</f>
        <v>191950</v>
      </c>
      <c r="I37" s="135">
        <f>SUM(I34,I28,I35)</f>
        <v>191950</v>
      </c>
      <c r="J37" s="46">
        <v>20</v>
      </c>
    </row>
    <row r="38" spans="1:10" ht="12" customHeight="1">
      <c r="A38" s="46">
        <v>22</v>
      </c>
      <c r="B38" s="50"/>
      <c r="C38" s="50"/>
      <c r="D38" s="50"/>
      <c r="E38" s="57" t="s">
        <v>193</v>
      </c>
      <c r="F38" s="57"/>
      <c r="G38" s="50"/>
      <c r="H38" s="50"/>
      <c r="I38" s="50"/>
      <c r="J38" s="46">
        <v>21</v>
      </c>
    </row>
    <row r="39" spans="1:10" ht="12" customHeight="1">
      <c r="A39" s="46">
        <v>23</v>
      </c>
      <c r="B39" s="50">
        <v>24948.62</v>
      </c>
      <c r="C39" s="59" t="s">
        <v>16</v>
      </c>
      <c r="D39" s="59"/>
      <c r="E39" s="360" t="s">
        <v>194</v>
      </c>
      <c r="F39" s="273"/>
      <c r="G39" s="60"/>
      <c r="H39" s="60"/>
      <c r="I39" s="60"/>
      <c r="J39" s="46">
        <v>22</v>
      </c>
    </row>
    <row r="40" spans="1:10" ht="12" customHeight="1">
      <c r="A40" s="46">
        <v>24</v>
      </c>
      <c r="B40" s="61">
        <v>30484.91</v>
      </c>
      <c r="C40" s="61">
        <v>38550</v>
      </c>
      <c r="D40" s="61">
        <v>73250</v>
      </c>
      <c r="E40" s="360" t="s">
        <v>195</v>
      </c>
      <c r="F40" s="273"/>
      <c r="G40" s="62">
        <f>G21-G37</f>
        <v>95050</v>
      </c>
      <c r="H40" s="62">
        <f>SUM(H21-H37)</f>
        <v>95050</v>
      </c>
      <c r="I40" s="62">
        <f>SUM(I21-I37)</f>
        <v>95050</v>
      </c>
      <c r="J40" s="46">
        <v>23</v>
      </c>
    </row>
    <row r="41" spans="1:10" ht="21.75" customHeight="1">
      <c r="A41" s="63">
        <v>24</v>
      </c>
      <c r="B41" s="54">
        <f>SUM(B28,B34,B40)</f>
        <v>209734.91</v>
      </c>
      <c r="C41" s="54">
        <f>SUM(C28,C34,C40)</f>
        <v>223600</v>
      </c>
      <c r="D41" s="54">
        <f>SUM(D40+D37)</f>
        <v>259000</v>
      </c>
      <c r="E41" s="347" t="s">
        <v>120</v>
      </c>
      <c r="F41" s="348"/>
      <c r="G41" s="228">
        <f>SUM(G37,G40)</f>
        <v>287000</v>
      </c>
      <c r="H41" s="54">
        <f>SUM(H37,H40)</f>
        <v>287000</v>
      </c>
      <c r="I41" s="54">
        <f>SUM(I37,I40)</f>
        <v>287000</v>
      </c>
      <c r="J41" s="64">
        <v>24</v>
      </c>
    </row>
    <row r="42" spans="1:10" ht="13.5" customHeight="1">
      <c r="A42" s="38"/>
      <c r="B42" s="65"/>
      <c r="C42" s="38"/>
      <c r="D42" s="349" t="s">
        <v>196</v>
      </c>
      <c r="E42" s="267"/>
      <c r="F42" s="267"/>
      <c r="G42" s="267"/>
      <c r="H42" s="39"/>
      <c r="I42" s="66"/>
      <c r="J42" s="136" t="s">
        <v>197</v>
      </c>
    </row>
    <row r="43" spans="1:10" ht="10.5" customHeight="1">
      <c r="A43" s="38"/>
      <c r="B43" s="38"/>
      <c r="C43" s="67"/>
      <c r="D43" s="350" t="s">
        <v>16</v>
      </c>
      <c r="E43" s="267"/>
      <c r="F43" s="267"/>
      <c r="G43" s="267"/>
      <c r="H43" s="39"/>
      <c r="I43" s="39"/>
      <c r="J43" s="39"/>
    </row>
  </sheetData>
  <mergeCells count="50">
    <mergeCell ref="E39:F39"/>
    <mergeCell ref="E40:F40"/>
    <mergeCell ref="E16:F16"/>
    <mergeCell ref="E17:F17"/>
    <mergeCell ref="E18:F18"/>
    <mergeCell ref="E19:F19"/>
    <mergeCell ref="E20:F20"/>
    <mergeCell ref="E21:F21"/>
    <mergeCell ref="E28:F28"/>
    <mergeCell ref="E29:F29"/>
    <mergeCell ref="E37:F37"/>
    <mergeCell ref="E41:F41"/>
    <mergeCell ref="D42:G42"/>
    <mergeCell ref="D43:G43"/>
    <mergeCell ref="D1:G1"/>
    <mergeCell ref="H1:J1"/>
    <mergeCell ref="D2:G2"/>
    <mergeCell ref="H2:J2"/>
    <mergeCell ref="D3:G3"/>
    <mergeCell ref="H3:J3"/>
    <mergeCell ref="E4:F4"/>
    <mergeCell ref="B7:D7"/>
    <mergeCell ref="B8:C8"/>
    <mergeCell ref="H8:H10"/>
    <mergeCell ref="I8:I10"/>
    <mergeCell ref="E7:F10"/>
    <mergeCell ref="G8:G10"/>
    <mergeCell ref="A7:A10"/>
    <mergeCell ref="B9:B10"/>
    <mergeCell ref="C9:C10"/>
    <mergeCell ref="D6:G6"/>
    <mergeCell ref="H6:J6"/>
    <mergeCell ref="G7:I7"/>
    <mergeCell ref="J7:J10"/>
    <mergeCell ref="J29:J30"/>
    <mergeCell ref="A22:A24"/>
    <mergeCell ref="A29:A30"/>
    <mergeCell ref="E34:F34"/>
    <mergeCell ref="M7:P7"/>
    <mergeCell ref="D8:D10"/>
    <mergeCell ref="M8:P8"/>
    <mergeCell ref="M9:P9"/>
    <mergeCell ref="E22:F22"/>
    <mergeCell ref="J22:J24"/>
    <mergeCell ref="E23:F23"/>
    <mergeCell ref="E14:F14"/>
    <mergeCell ref="E15:F15"/>
    <mergeCell ref="E11:F11"/>
    <mergeCell ref="E12:F12"/>
    <mergeCell ref="E13:F13"/>
  </mergeCells>
  <printOptions horizontalCentered="1"/>
  <pageMargins left="0.24" right="0.21" top="0.26" bottom="0.22" header="0" footer="0"/>
  <pageSetup scale="6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Colleen Holton</dc:creator>
  <cp:keywords/>
  <dc:description/>
  <cp:lastModifiedBy>Tom Fast</cp:lastModifiedBy>
  <cp:revision/>
  <dcterms:created xsi:type="dcterms:W3CDTF">2023-04-17T02:48:47Z</dcterms:created>
  <dcterms:modified xsi:type="dcterms:W3CDTF">2025-11-01T21:01:13Z</dcterms:modified>
  <cp:category/>
  <cp:contentStatus/>
</cp:coreProperties>
</file>